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D:\Users\Kmontoya\Downloads\OneDrive_2023-05-26\Anuario Pesca y Acuicultura 2021\Pesca\"/>
    </mc:Choice>
  </mc:AlternateContent>
  <xr:revisionPtr revIDLastSave="0" documentId="13_ncr:1_{7881B1DB-183F-437F-8797-D439C3780860}" xr6:coauthVersionLast="36" xr6:coauthVersionMax="47" xr10:uidLastSave="{00000000-0000-0000-0000-000000000000}"/>
  <bookViews>
    <workbookView xWindow="0" yWindow="0" windowWidth="28800" windowHeight="12225" tabRatio="647" activeTab="6" xr2:uid="{00000000-000D-0000-FFFF-FFFF00000000}"/>
  </bookViews>
  <sheets>
    <sheet name="Ventas" sheetId="17" r:id="rId1"/>
    <sheet name="Precios Promedio" sheetId="19" r:id="rId2"/>
    <sheet name="MMP Ventanilla" sheetId="11" r:id="rId3"/>
    <sheet name="MMP Villa Maria" sheetId="12" r:id="rId4"/>
    <sheet name="MM Norte" sheetId="14" r:id="rId5"/>
    <sheet name="MM Sur" sheetId="15" r:id="rId6"/>
    <sheet name="MM Selva" sheetId="16" r:id="rId7"/>
  </sheets>
  <definedNames>
    <definedName name="_xlnm.Print_Area" localSheetId="4">'MM Norte'!$B$2:$Q$82</definedName>
    <definedName name="_xlnm.Print_Area" localSheetId="6">'MM Selva'!$B$2:$Q$32</definedName>
    <definedName name="_xlnm.Print_Area" localSheetId="5">'MM Sur'!$B$2:$Q$80</definedName>
    <definedName name="_xlnm.Print_Area" localSheetId="2">'MMP Ventanilla'!$C$2:$R$84</definedName>
    <definedName name="_xlnm.Print_Area" localSheetId="3">'MMP Villa Maria'!$B$2:$Q$78</definedName>
    <definedName name="Print_Area" localSheetId="1">'Precios Promedio'!$B$2:$Q$34</definedName>
    <definedName name="Print_Area" localSheetId="0">Ventas!$A$1:$T$90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7" l="1"/>
  <c r="O15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R15" i="17"/>
  <c r="Q15" i="17"/>
  <c r="N15" i="17"/>
  <c r="M15" i="17"/>
  <c r="L15" i="17"/>
  <c r="K15" i="17"/>
  <c r="J15" i="17"/>
  <c r="I15" i="17"/>
  <c r="H15" i="17"/>
  <c r="G15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E10" i="16" l="1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10" i="11"/>
  <c r="E39" i="15" l="1"/>
  <c r="E38" i="15"/>
  <c r="L9" i="16" l="1"/>
  <c r="L7" i="16" s="1"/>
  <c r="Q9" i="16"/>
  <c r="Q7" i="16" s="1"/>
  <c r="F9" i="16"/>
  <c r="F7" i="16" s="1"/>
  <c r="G9" i="16"/>
  <c r="G7" i="16" s="1"/>
  <c r="H9" i="16"/>
  <c r="H7" i="16" s="1"/>
  <c r="I9" i="16"/>
  <c r="I7" i="16" s="1"/>
  <c r="J9" i="16"/>
  <c r="J7" i="16" s="1"/>
  <c r="K9" i="16"/>
  <c r="K7" i="16" s="1"/>
  <c r="M9" i="16"/>
  <c r="M7" i="16" s="1"/>
  <c r="N9" i="16"/>
  <c r="N7" i="16" s="1"/>
  <c r="O9" i="16"/>
  <c r="O7" i="16" s="1"/>
  <c r="P9" i="16"/>
  <c r="P7" i="16" s="1"/>
  <c r="H9" i="12"/>
  <c r="G9" i="12"/>
  <c r="F9" i="12"/>
  <c r="E25" i="11"/>
  <c r="E24" i="11"/>
  <c r="E23" i="11"/>
  <c r="I9" i="11"/>
  <c r="H9" i="11"/>
  <c r="E11" i="11"/>
  <c r="E12" i="11"/>
  <c r="E13" i="11"/>
  <c r="E14" i="11"/>
  <c r="E15" i="11"/>
  <c r="E16" i="11"/>
  <c r="E17" i="11"/>
  <c r="E18" i="11"/>
  <c r="E19" i="11"/>
  <c r="E20" i="11"/>
  <c r="G46" i="12"/>
  <c r="F36" i="17"/>
  <c r="F35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1" i="17"/>
  <c r="F30" i="17"/>
  <c r="F29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5" i="17"/>
  <c r="F24" i="17"/>
  <c r="F23" i="17" s="1"/>
  <c r="F21" i="17"/>
  <c r="F20" i="17"/>
  <c r="F19" i="17" s="1"/>
  <c r="F17" i="17"/>
  <c r="F16" i="17"/>
  <c r="F13" i="17"/>
  <c r="F12" i="17"/>
  <c r="F11" i="17" s="1"/>
  <c r="Q9" i="17"/>
  <c r="P9" i="17"/>
  <c r="O9" i="17"/>
  <c r="N9" i="17"/>
  <c r="I9" i="17"/>
  <c r="H9" i="17"/>
  <c r="G9" i="17"/>
  <c r="R9" i="17"/>
  <c r="L9" i="17"/>
  <c r="K9" i="17"/>
  <c r="J9" i="17"/>
  <c r="L34" i="12"/>
  <c r="K22" i="12"/>
  <c r="M36" i="15"/>
  <c r="L23" i="15"/>
  <c r="H9" i="15"/>
  <c r="K9" i="12"/>
  <c r="F23" i="14"/>
  <c r="G9" i="14"/>
  <c r="H9" i="14"/>
  <c r="I9" i="14"/>
  <c r="J9" i="14"/>
  <c r="K9" i="14"/>
  <c r="L9" i="14"/>
  <c r="M9" i="14"/>
  <c r="N9" i="14"/>
  <c r="O9" i="14"/>
  <c r="P9" i="14"/>
  <c r="Q9" i="14"/>
  <c r="F9" i="14"/>
  <c r="F9" i="15"/>
  <c r="G9" i="15"/>
  <c r="I9" i="15"/>
  <c r="J9" i="15"/>
  <c r="K9" i="15"/>
  <c r="L9" i="15"/>
  <c r="N9" i="15"/>
  <c r="M9" i="15"/>
  <c r="O9" i="15"/>
  <c r="P9" i="15"/>
  <c r="Q9" i="15"/>
  <c r="E21" i="15"/>
  <c r="E37" i="15"/>
  <c r="E36" i="15" s="1"/>
  <c r="Q36" i="15"/>
  <c r="P36" i="15"/>
  <c r="O36" i="15"/>
  <c r="N36" i="15"/>
  <c r="L36" i="15"/>
  <c r="K36" i="15"/>
  <c r="J36" i="15"/>
  <c r="I36" i="15"/>
  <c r="H36" i="15"/>
  <c r="G36" i="15"/>
  <c r="F36" i="15"/>
  <c r="E34" i="15"/>
  <c r="E33" i="15"/>
  <c r="E32" i="15"/>
  <c r="E31" i="15"/>
  <c r="E30" i="15"/>
  <c r="E29" i="15"/>
  <c r="E28" i="15"/>
  <c r="E27" i="15"/>
  <c r="E26" i="15"/>
  <c r="E25" i="15"/>
  <c r="E24" i="15"/>
  <c r="Q23" i="15"/>
  <c r="P23" i="15"/>
  <c r="O23" i="15"/>
  <c r="N23" i="15"/>
  <c r="M23" i="15"/>
  <c r="K23" i="15"/>
  <c r="J23" i="15"/>
  <c r="I23" i="15"/>
  <c r="H23" i="15"/>
  <c r="G23" i="15"/>
  <c r="F23" i="15"/>
  <c r="E40" i="14"/>
  <c r="E39" i="14"/>
  <c r="F38" i="14"/>
  <c r="G38" i="14"/>
  <c r="I38" i="14"/>
  <c r="H38" i="14"/>
  <c r="E33" i="14"/>
  <c r="E34" i="14"/>
  <c r="E35" i="14"/>
  <c r="E36" i="14"/>
  <c r="E21" i="14"/>
  <c r="E41" i="14"/>
  <c r="Q38" i="14"/>
  <c r="P38" i="14"/>
  <c r="O38" i="14"/>
  <c r="N38" i="14"/>
  <c r="M38" i="14"/>
  <c r="L38" i="14"/>
  <c r="K38" i="14"/>
  <c r="J38" i="14"/>
  <c r="E32" i="14"/>
  <c r="E31" i="14"/>
  <c r="E30" i="14"/>
  <c r="E29" i="14"/>
  <c r="E28" i="14"/>
  <c r="E27" i="14"/>
  <c r="E26" i="14"/>
  <c r="E25" i="14"/>
  <c r="E24" i="14"/>
  <c r="Q23" i="14"/>
  <c r="P23" i="14"/>
  <c r="O23" i="14"/>
  <c r="N23" i="14"/>
  <c r="M23" i="14"/>
  <c r="L23" i="14"/>
  <c r="K23" i="14"/>
  <c r="J23" i="14"/>
  <c r="I23" i="14"/>
  <c r="H23" i="14"/>
  <c r="G23" i="14"/>
  <c r="G7" i="14" s="1"/>
  <c r="E20" i="14"/>
  <c r="E19" i="14"/>
  <c r="E18" i="14"/>
  <c r="E17" i="14"/>
  <c r="E16" i="14"/>
  <c r="E15" i="14"/>
  <c r="E14" i="14"/>
  <c r="E13" i="14"/>
  <c r="E12" i="14"/>
  <c r="E11" i="14"/>
  <c r="E10" i="14"/>
  <c r="Q9" i="12"/>
  <c r="Q22" i="12"/>
  <c r="F22" i="12"/>
  <c r="G22" i="12"/>
  <c r="P22" i="12"/>
  <c r="O22" i="12"/>
  <c r="N22" i="12"/>
  <c r="M22" i="12"/>
  <c r="L22" i="12"/>
  <c r="J22" i="12"/>
  <c r="H34" i="12"/>
  <c r="I34" i="12"/>
  <c r="J34" i="12"/>
  <c r="K34" i="12"/>
  <c r="M34" i="12"/>
  <c r="N34" i="12"/>
  <c r="O34" i="12"/>
  <c r="P34" i="12"/>
  <c r="Q34" i="12"/>
  <c r="G34" i="12"/>
  <c r="F34" i="12"/>
  <c r="E35" i="12"/>
  <c r="E11" i="12"/>
  <c r="E12" i="12"/>
  <c r="E13" i="12"/>
  <c r="E14" i="12"/>
  <c r="E15" i="12"/>
  <c r="E16" i="12"/>
  <c r="E17" i="12"/>
  <c r="E18" i="12"/>
  <c r="E19" i="12"/>
  <c r="E20" i="12"/>
  <c r="E10" i="12"/>
  <c r="E23" i="12"/>
  <c r="E36" i="12"/>
  <c r="E32" i="12"/>
  <c r="E31" i="12"/>
  <c r="E30" i="12"/>
  <c r="E29" i="12"/>
  <c r="E28" i="12"/>
  <c r="E27" i="12"/>
  <c r="E26" i="12"/>
  <c r="E25" i="12"/>
  <c r="E24" i="12"/>
  <c r="I22" i="12"/>
  <c r="H22" i="12"/>
  <c r="P9" i="12"/>
  <c r="O9" i="12"/>
  <c r="N9" i="12"/>
  <c r="M9" i="12"/>
  <c r="L9" i="12"/>
  <c r="J9" i="12"/>
  <c r="I9" i="12"/>
  <c r="E40" i="11"/>
  <c r="E39" i="11"/>
  <c r="E38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4" i="11"/>
  <c r="E33" i="11"/>
  <c r="E32" i="11"/>
  <c r="E31" i="11"/>
  <c r="E30" i="11"/>
  <c r="E29" i="11"/>
  <c r="E28" i="11"/>
  <c r="E27" i="11"/>
  <c r="E26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Q9" i="11"/>
  <c r="P9" i="11"/>
  <c r="O9" i="11"/>
  <c r="N9" i="11"/>
  <c r="M9" i="11"/>
  <c r="L9" i="11"/>
  <c r="K9" i="11"/>
  <c r="J9" i="11"/>
  <c r="G9" i="11"/>
  <c r="F9" i="11"/>
  <c r="E20" i="15"/>
  <c r="E19" i="15"/>
  <c r="E18" i="15"/>
  <c r="E17" i="15"/>
  <c r="E16" i="15"/>
  <c r="E15" i="15"/>
  <c r="E14" i="15"/>
  <c r="E13" i="15"/>
  <c r="E12" i="15"/>
  <c r="E11" i="15"/>
  <c r="E10" i="15"/>
  <c r="M9" i="17"/>
  <c r="F15" i="17" l="1"/>
  <c r="J7" i="11"/>
  <c r="N7" i="12"/>
  <c r="P7" i="17"/>
  <c r="Q7" i="17"/>
  <c r="R7" i="17"/>
  <c r="G7" i="17"/>
  <c r="H7" i="17"/>
  <c r="M7" i="15"/>
  <c r="F7" i="12"/>
  <c r="H7" i="11"/>
  <c r="K7" i="11"/>
  <c r="I7" i="17"/>
  <c r="N7" i="17"/>
  <c r="F33" i="17"/>
  <c r="E34" i="12"/>
  <c r="U52" i="12" s="1"/>
  <c r="E36" i="11"/>
  <c r="T57" i="11" s="1"/>
  <c r="K7" i="14"/>
  <c r="F9" i="17"/>
  <c r="F27" i="17"/>
  <c r="E22" i="11"/>
  <c r="T56" i="11" s="1"/>
  <c r="F7" i="14"/>
  <c r="K7" i="17"/>
  <c r="E38" i="14"/>
  <c r="E56" i="14" s="1"/>
  <c r="F7" i="15"/>
  <c r="O7" i="15"/>
  <c r="K7" i="15"/>
  <c r="I7" i="14"/>
  <c r="K7" i="12"/>
  <c r="Q7" i="12"/>
  <c r="I7" i="12"/>
  <c r="O7" i="12"/>
  <c r="L7" i="12"/>
  <c r="Q7" i="11"/>
  <c r="P7" i="11"/>
  <c r="O7" i="11"/>
  <c r="E9" i="11"/>
  <c r="T55" i="11" s="1"/>
  <c r="M7" i="11"/>
  <c r="E9" i="16"/>
  <c r="E7" i="16" s="1"/>
  <c r="E9" i="15"/>
  <c r="U52" i="15" s="1"/>
  <c r="J7" i="15"/>
  <c r="G7" i="15"/>
  <c r="Q7" i="15"/>
  <c r="H7" i="15"/>
  <c r="I7" i="15"/>
  <c r="L7" i="15"/>
  <c r="N7" i="15"/>
  <c r="M7" i="14"/>
  <c r="L7" i="14"/>
  <c r="N7" i="14"/>
  <c r="J7" i="14"/>
  <c r="O7" i="14"/>
  <c r="Q7" i="14"/>
  <c r="E9" i="14"/>
  <c r="U54" i="14" s="1"/>
  <c r="E9" i="12"/>
  <c r="P7" i="12"/>
  <c r="M7" i="12"/>
  <c r="J7" i="12"/>
  <c r="H7" i="12"/>
  <c r="E22" i="12"/>
  <c r="U51" i="12" s="1"/>
  <c r="G7" i="11"/>
  <c r="L7" i="11"/>
  <c r="N7" i="11"/>
  <c r="F7" i="11"/>
  <c r="I7" i="11"/>
  <c r="O7" i="17"/>
  <c r="J7" i="17"/>
  <c r="M7" i="17"/>
  <c r="L7" i="17"/>
  <c r="G7" i="12"/>
  <c r="E23" i="14"/>
  <c r="U55" i="14" s="1"/>
  <c r="E23" i="15"/>
  <c r="E53" i="15" s="1"/>
  <c r="P7" i="15"/>
  <c r="P7" i="14"/>
  <c r="H7" i="14"/>
  <c r="E54" i="15"/>
  <c r="U54" i="15"/>
  <c r="U56" i="14" l="1"/>
  <c r="E52" i="12"/>
  <c r="F7" i="17"/>
  <c r="T58" i="11"/>
  <c r="E7" i="12"/>
  <c r="E7" i="11"/>
  <c r="E52" i="15"/>
  <c r="E56" i="15" s="1"/>
  <c r="F55" i="15" s="1"/>
  <c r="E7" i="15"/>
  <c r="U53" i="15"/>
  <c r="U55" i="15" s="1"/>
  <c r="E55" i="14"/>
  <c r="E54" i="14"/>
  <c r="U57" i="14"/>
  <c r="E7" i="14"/>
  <c r="E50" i="12"/>
  <c r="U50" i="12"/>
  <c r="U53" i="12" s="1"/>
  <c r="E51" i="12"/>
  <c r="E54" i="12" s="1"/>
  <c r="E58" i="14" l="1"/>
  <c r="F54" i="14" s="1"/>
  <c r="F54" i="15"/>
  <c r="F53" i="12"/>
  <c r="F50" i="12"/>
  <c r="F52" i="12"/>
  <c r="F51" i="12"/>
  <c r="F52" i="15"/>
  <c r="F53" i="15"/>
  <c r="F55" i="14"/>
  <c r="F57" i="14" l="1"/>
  <c r="F56" i="14"/>
</calcChain>
</file>

<file path=xl/sharedStrings.xml><?xml version="1.0" encoding="utf-8"?>
<sst xmlns="http://schemas.openxmlformats.org/spreadsheetml/2006/main" count="744" uniqueCount="152">
  <si>
    <t>PERÚ : VENTA INTERNA DE PRODUCTOS HIDROBIOLÓGICOS MARÍTIMOS Y CONTINENTALES SEGÚN UTILIZACIÓN, 2021</t>
  </si>
  <si>
    <t>(TMB)</t>
  </si>
  <si>
    <t>Tipo de Utilización</t>
  </si>
  <si>
    <t>Total</t>
  </si>
  <si>
    <t>Ene</t>
  </si>
  <si>
    <t>Feb</t>
  </si>
  <si>
    <t>Mar</t>
  </si>
  <si>
    <t xml:space="preserve">Abr   </t>
  </si>
  <si>
    <t>May</t>
  </si>
  <si>
    <t>Jun</t>
  </si>
  <si>
    <t>Jul</t>
  </si>
  <si>
    <t>Ago</t>
  </si>
  <si>
    <t>Set</t>
  </si>
  <si>
    <t>Oct</t>
  </si>
  <si>
    <t>Nov</t>
  </si>
  <si>
    <t>Dic</t>
  </si>
  <si>
    <t>1.</t>
  </si>
  <si>
    <t>Consumo Humano Directo</t>
  </si>
  <si>
    <t>Enlatado</t>
  </si>
  <si>
    <t>Nacional</t>
  </si>
  <si>
    <t>Importado</t>
  </si>
  <si>
    <t>Congelado</t>
  </si>
  <si>
    <r>
      <t xml:space="preserve">Curado </t>
    </r>
    <r>
      <rPr>
        <b/>
        <vertAlign val="superscript"/>
        <sz val="11"/>
        <rFont val="Arial"/>
        <family val="2"/>
      </rPr>
      <t xml:space="preserve"> 1/</t>
    </r>
  </si>
  <si>
    <t>Fresco</t>
  </si>
  <si>
    <r>
      <t xml:space="preserve">Importado </t>
    </r>
    <r>
      <rPr>
        <vertAlign val="superscript"/>
        <sz val="11"/>
        <rFont val="Arial"/>
        <family val="2"/>
      </rPr>
      <t>2/</t>
    </r>
  </si>
  <si>
    <t>2.</t>
  </si>
  <si>
    <t>Consumo Humano Indirecto</t>
  </si>
  <si>
    <t/>
  </si>
  <si>
    <t>Harina de Pescado</t>
  </si>
  <si>
    <t>Harina residual</t>
  </si>
  <si>
    <t>Aceite Crudo</t>
  </si>
  <si>
    <t>3.</t>
  </si>
  <si>
    <t>Otros</t>
  </si>
  <si>
    <r>
      <t>Nacional</t>
    </r>
    <r>
      <rPr>
        <vertAlign val="superscript"/>
        <sz val="12"/>
        <rFont val="Arial"/>
        <family val="2"/>
      </rPr>
      <t>3/</t>
    </r>
  </si>
  <si>
    <t>1/ Salpreso, seco salado, salazón.</t>
  </si>
  <si>
    <t>2/ Se considera fresco refrigerado</t>
  </si>
  <si>
    <t>3/ Incluye otros aceites y otras harinas.</t>
  </si>
  <si>
    <t>Nota: incluye lo procedente de la actividad de acuicultura.</t>
  </si>
  <si>
    <t>Fuente : Empresas pesqueras, Direcciones Regionales de la Producción(DIREPRO) y Superintendencia Nacional de Aduanas y de Administración Tributaria(SUNAT).</t>
  </si>
  <si>
    <t>Elaboración: PRODUCE-OGEIEE-OEE.</t>
  </si>
  <si>
    <t xml:space="preserve"> </t>
  </si>
  <si>
    <t>Fuente : Empresas pesqueras, DIREPRO y SUNAT.</t>
  </si>
  <si>
    <t>HARINA</t>
  </si>
  <si>
    <t>ACEITE CRUDO</t>
  </si>
  <si>
    <t>PERÚ:PRECIO PROMEDIO DE LOS PRINCIPALES PRODUCTOS HIDROBIOLÓGICOS Y OTRAS CARNES, 2021</t>
  </si>
  <si>
    <t>(Nuevos soles / kg)</t>
  </si>
  <si>
    <t>PRODUCTOS</t>
  </si>
  <si>
    <t xml:space="preserve">Ene </t>
  </si>
  <si>
    <t xml:space="preserve">Feb  </t>
  </si>
  <si>
    <t xml:space="preserve">Mar  </t>
  </si>
  <si>
    <t xml:space="preserve">Abr  </t>
  </si>
  <si>
    <t xml:space="preserve">May  </t>
  </si>
  <si>
    <t xml:space="preserve">Jun  </t>
  </si>
  <si>
    <t xml:space="preserve">Jul  </t>
  </si>
  <si>
    <t xml:space="preserve">Ago  </t>
  </si>
  <si>
    <t xml:space="preserve">Set  </t>
  </si>
  <si>
    <t xml:space="preserve">Oct  </t>
  </si>
  <si>
    <t xml:space="preserve">Nov  </t>
  </si>
  <si>
    <t xml:space="preserve">Dic  </t>
  </si>
  <si>
    <t> </t>
  </si>
  <si>
    <t>Fresco-Refrigerado</t>
  </si>
  <si>
    <t>Bonito</t>
  </si>
  <si>
    <t>Cojinova</t>
  </si>
  <si>
    <t>Jurel</t>
  </si>
  <si>
    <t>Liza</t>
  </si>
  <si>
    <r>
      <t xml:space="preserve">Tollo </t>
    </r>
    <r>
      <rPr>
        <sz val="8"/>
        <rFont val="Arial"/>
        <family val="2"/>
      </rPr>
      <t>2/</t>
    </r>
  </si>
  <si>
    <t>Choro</t>
  </si>
  <si>
    <r>
      <t xml:space="preserve">Filete de Atún  </t>
    </r>
    <r>
      <rPr>
        <vertAlign val="superscript"/>
        <sz val="11"/>
        <rFont val="Arial"/>
        <family val="2"/>
      </rPr>
      <t>1/</t>
    </r>
  </si>
  <si>
    <t>Otras Carnes</t>
  </si>
  <si>
    <t>Carnero Chuleta</t>
  </si>
  <si>
    <t>Cerdo Chuleta</t>
  </si>
  <si>
    <t>Carne Molida</t>
  </si>
  <si>
    <t>Res Bisteck</t>
  </si>
  <si>
    <t>Res Churrasco</t>
  </si>
  <si>
    <t>Gallina eviscerada</t>
  </si>
  <si>
    <t>Pollo eviscerado</t>
  </si>
  <si>
    <t>Nota : Precios promedio de productos incluidos en la canasta familiar, para el cálculo del Índice de Precios al Consumidor.</t>
  </si>
  <si>
    <t xml:space="preserve">           1/ Precio por lata.</t>
  </si>
  <si>
    <t xml:space="preserve">           2/ Precio por filete.</t>
  </si>
  <si>
    <t>Fuente: Instituto Nacional de Estadística e Informática-Dirección Técnica de Indicadores Económicos.</t>
  </si>
  <si>
    <t>PERÚ: INGRESO DE RECURSOS HIDROBIOLÓGICOS  AL MERCADO MAYORISTA PESQUERO DE VENTANILLA SEGÚN ESPECIE, 2021</t>
  </si>
  <si>
    <t>(TM)</t>
  </si>
  <si>
    <t>CLASIFICACIÓN / ESPECIE</t>
  </si>
  <si>
    <t>Abr</t>
  </si>
  <si>
    <t>PESCADOS</t>
  </si>
  <si>
    <t>JUREL</t>
  </si>
  <si>
    <t>PERICO</t>
  </si>
  <si>
    <t>-</t>
  </si>
  <si>
    <t>BONITO</t>
  </si>
  <si>
    <t>LISA</t>
  </si>
  <si>
    <t>MERLUZA</t>
  </si>
  <si>
    <t>LORNA</t>
  </si>
  <si>
    <t>CABALLA</t>
  </si>
  <si>
    <t>CHIRI</t>
  </si>
  <si>
    <t>PEJERREY</t>
  </si>
  <si>
    <t>CACHEMA</t>
  </si>
  <si>
    <t>OTROS PESCADOS</t>
  </si>
  <si>
    <t>MARISCOS</t>
  </si>
  <si>
    <t>POTA</t>
  </si>
  <si>
    <t>CANGREJO</t>
  </si>
  <si>
    <t>CALAMAR</t>
  </si>
  <si>
    <t>CHORO</t>
  </si>
  <si>
    <t>LANGOSTINO</t>
  </si>
  <si>
    <t>CONCHA DE ABANICO</t>
  </si>
  <si>
    <t>CONCHA NEGRA</t>
  </si>
  <si>
    <t>CARACOL</t>
  </si>
  <si>
    <t>ALMEJAS</t>
  </si>
  <si>
    <t>CAMARÓN</t>
  </si>
  <si>
    <t>MEJILLÓN</t>
  </si>
  <si>
    <t>OTROS MARISCOS</t>
  </si>
  <si>
    <t>VEGETALES Y OTROS</t>
  </si>
  <si>
    <t>YUYOS</t>
  </si>
  <si>
    <t>ERIZO DE MAR</t>
  </si>
  <si>
    <t>PEPINO DE MAR</t>
  </si>
  <si>
    <t>Fuente: Reportes diarios del Mercado Mayorista Pesquero de Ventanilla.</t>
  </si>
  <si>
    <t>VEGETALES</t>
  </si>
  <si>
    <t>PERÚ: INGRESO DE RECURSOS HIDROBIOLÓGICOS AL MERCADO MAYORISTA PESQUERO DE VILLA MARIA DEL TRIUNFO SEGÚN ESPECIE, 2021</t>
  </si>
  <si>
    <t>CANGREJO/JAIVA</t>
  </si>
  <si>
    <t>PULPO</t>
  </si>
  <si>
    <t>CAMARON</t>
  </si>
  <si>
    <t>Fuente: Reportes diarios del Mercado Mayorista Pesquero de Villa María del Triunfo.</t>
  </si>
  <si>
    <t>OTRAS ESPECIES</t>
  </si>
  <si>
    <t>PERÚ: INGRESO DE RECURSOS HIDROBIOLÓGICOS A LOS MERCADOS MAYORISTAS PESQUEROS DE LAS REGIONES DEL NORTE SEGÚN ESPECIE, 2021</t>
  </si>
  <si>
    <t>CABRILLA</t>
  </si>
  <si>
    <t>MEJILLON</t>
  </si>
  <si>
    <t>ALGAS</t>
  </si>
  <si>
    <t>Fuente: Reportes diarios del Mercado Modelo (Tumbes), TERPESA (Piura), Terminal Pesquero de Buenos Aires (La Libertad), ECOMPHISA (Lambayeque), Terminal Pesquero de Chimbote (Áncash) y Frigorífico Pesquero Municipal (Cajamarca)</t>
  </si>
  <si>
    <t>Fuente: Reportes diarios del Mercado Modelo (Tumbes), TERPESA (Piura), Terminal Pesquero de Buenos Aires (La Libertad), ECOMPHISA (Lambayeque), Terminal Pesquero de Chimbote (ÁNCASH) y Frigorífico Pesquero Municipal (Cajamarca)</t>
  </si>
  <si>
    <t>PERÚ: INGRESO DE RECURSOS HIDROBIOLÓGICOS A LOS MERCADOS MAYORISTAS PESQUEROS DE LAS REGIONES DEL SUR SEGÚN ESPECIE, 2021</t>
  </si>
  <si>
    <t>CABINZA</t>
  </si>
  <si>
    <t>CAMARON DE RIO</t>
  </si>
  <si>
    <t>ERIZO</t>
  </si>
  <si>
    <t>Fuente: Reportes diarios del Mercado Mayorista Miguel Grau (Tacna), IPA José Olaya - Pisco (Ica) y San Pedro de Río Seco (Arequipa).</t>
  </si>
  <si>
    <t>PERÚ: INGRESO DE RECURSOS HIDROBIOLÓGICOS A LOS MERCADOS MAYORISTAS PESQUEROS DE LAS REGIONES LORETO Y UCAYALI SEGÚN ESPECIE, 2021</t>
  </si>
  <si>
    <t>BOQUICHICO</t>
  </si>
  <si>
    <t>DONCELLA (AMAZÓNICA)</t>
  </si>
  <si>
    <t>PALOMETA (AMAZÓNICA)</t>
  </si>
  <si>
    <t>SÁBALO</t>
  </si>
  <si>
    <t>CORVINA (AMAZÓNICA)</t>
  </si>
  <si>
    <t>BAGRE (AMAZÓNICO)</t>
  </si>
  <si>
    <t>GAMITANA</t>
  </si>
  <si>
    <t>CARACHAMA</t>
  </si>
  <si>
    <t>SARDINA (AMAZÓNICA)</t>
  </si>
  <si>
    <t>ACARAHUAZÚ</t>
  </si>
  <si>
    <t>TUCUNARE</t>
  </si>
  <si>
    <t>MAPARATE</t>
  </si>
  <si>
    <t>DORADO (AMAZÓNICO)</t>
  </si>
  <si>
    <t xml:space="preserve">LISA CUATRO BANDAS </t>
  </si>
  <si>
    <t xml:space="preserve">ASHARA </t>
  </si>
  <si>
    <t>LLAMBINA</t>
  </si>
  <si>
    <t>MOTA</t>
  </si>
  <si>
    <t>Fuente: Reportes diarios del Mercado de Belén, Mercado Modelo de Iquitos y Mercado de Pucallpa.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</si>
</sst>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000_);_(* \(#,##0.0000\);_(* &quot;-&quot;??_);_(@_)"/>
    <numFmt numFmtId="167" formatCode="#,##0.0000"/>
    <numFmt numFmtId="168" formatCode="\$#,##0\ ;\(\$#,##0\)"/>
    <numFmt numFmtId="169" formatCode="##\ ##0.00"/>
    <numFmt numFmtId="170" formatCode="#,##0.00;[Red]#,##0.00"/>
    <numFmt numFmtId="171" formatCode="_-* #,##0_-;\-* #,##0_-;_-* &quot;-&quot;??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i/>
      <sz val="10"/>
      <name val="Times New Roman"/>
      <family val="1"/>
    </font>
    <font>
      <sz val="10"/>
      <name val="Times New Roman"/>
      <family val="1"/>
    </font>
    <font>
      <sz val="11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vertAlign val="superscript"/>
      <sz val="11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1"/>
      <name val="Arial"/>
      <family val="2"/>
    </font>
    <font>
      <sz val="11"/>
      <color theme="0"/>
      <name val="Arial"/>
      <family val="2"/>
    </font>
    <font>
      <sz val="11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color rgb="FFC00000"/>
      <name val="Arial"/>
      <family val="2"/>
    </font>
    <font>
      <sz val="10"/>
      <color theme="1" tint="0.249977111117893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F1A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CE6F1"/>
      </patternFill>
    </fill>
    <fill>
      <patternFill patternType="solid">
        <fgColor rgb="FFFFFF99"/>
        <bgColor rgb="FFFFFF99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2">
    <xf numFmtId="0" fontId="0" fillId="0" borderId="0"/>
    <xf numFmtId="3" fontId="6" fillId="2" borderId="0" applyFont="0" applyFill="0" applyBorder="0" applyAlignment="0" applyProtection="0"/>
    <xf numFmtId="168" fontId="6" fillId="2" borderId="0" applyFont="0" applyFill="0" applyBorder="0" applyAlignment="0" applyProtection="0"/>
    <xf numFmtId="0" fontId="6" fillId="2" borderId="0" applyFont="0" applyFill="0" applyBorder="0" applyAlignment="0" applyProtection="0"/>
    <xf numFmtId="0" fontId="10" fillId="2" borderId="0" applyProtection="0"/>
    <xf numFmtId="0" fontId="11" fillId="2" borderId="0" applyProtection="0"/>
    <xf numFmtId="2" fontId="6" fillId="2" borderId="0" applyFont="0" applyFill="0" applyBorder="0" applyAlignment="0" applyProtection="0"/>
    <xf numFmtId="0" fontId="3" fillId="2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9" fillId="0" borderId="0"/>
    <xf numFmtId="43" fontId="40" fillId="0" borderId="0" applyFont="0" applyFill="0" applyBorder="0" applyAlignment="0" applyProtection="0"/>
  </cellStyleXfs>
  <cellXfs count="197">
    <xf numFmtId="0" fontId="0" fillId="0" borderId="0" xfId="0"/>
    <xf numFmtId="4" fontId="2" fillId="0" borderId="0" xfId="9" applyNumberFormat="1" applyFont="1" applyAlignment="1">
      <alignment vertical="center"/>
    </xf>
    <xf numFmtId="4" fontId="4" fillId="0" borderId="0" xfId="9" applyNumberFormat="1" applyFont="1" applyAlignment="1">
      <alignment vertical="center"/>
    </xf>
    <xf numFmtId="4" fontId="5" fillId="0" borderId="0" xfId="9" applyNumberFormat="1" applyFont="1" applyAlignment="1">
      <alignment vertical="center"/>
    </xf>
    <xf numFmtId="4" fontId="9" fillId="0" borderId="1" xfId="9" applyNumberFormat="1" applyFont="1" applyBorder="1" applyAlignment="1">
      <alignment vertical="center"/>
    </xf>
    <xf numFmtId="4" fontId="9" fillId="0" borderId="2" xfId="9" applyNumberFormat="1" applyFont="1" applyBorder="1" applyAlignment="1">
      <alignment vertical="center"/>
    </xf>
    <xf numFmtId="4" fontId="5" fillId="0" borderId="2" xfId="9" applyNumberFormat="1" applyFont="1" applyBorder="1" applyAlignment="1">
      <alignment vertical="center"/>
    </xf>
    <xf numFmtId="4" fontId="9" fillId="0" borderId="3" xfId="9" applyNumberFormat="1" applyFont="1" applyBorder="1" applyAlignment="1">
      <alignment vertical="center"/>
    </xf>
    <xf numFmtId="4" fontId="7" fillId="0" borderId="0" xfId="9" applyNumberFormat="1" applyFont="1" applyAlignment="1">
      <alignment vertical="center"/>
    </xf>
    <xf numFmtId="4" fontId="21" fillId="0" borderId="0" xfId="9" applyNumberFormat="1" applyFont="1" applyAlignment="1">
      <alignment vertical="center"/>
    </xf>
    <xf numFmtId="4" fontId="22" fillId="0" borderId="0" xfId="9" applyNumberFormat="1" applyFont="1" applyAlignment="1">
      <alignment vertical="center"/>
    </xf>
    <xf numFmtId="4" fontId="23" fillId="0" borderId="0" xfId="9" applyNumberFormat="1" applyFont="1" applyAlignment="1">
      <alignment vertical="center"/>
    </xf>
    <xf numFmtId="4" fontId="24" fillId="0" borderId="0" xfId="9" applyNumberFormat="1" applyFont="1" applyAlignment="1">
      <alignment vertical="center"/>
    </xf>
    <xf numFmtId="4" fontId="6" fillId="0" borderId="0" xfId="9" applyNumberFormat="1" applyAlignment="1">
      <alignment vertical="center"/>
    </xf>
    <xf numFmtId="4" fontId="25" fillId="0" borderId="0" xfId="9" applyNumberFormat="1" applyFont="1" applyAlignment="1">
      <alignment vertical="center"/>
    </xf>
    <xf numFmtId="4" fontId="26" fillId="0" borderId="0" xfId="9" applyNumberFormat="1" applyFont="1" applyAlignment="1">
      <alignment vertical="center"/>
    </xf>
    <xf numFmtId="4" fontId="4" fillId="3" borderId="4" xfId="9" applyNumberFormat="1" applyFont="1" applyFill="1" applyBorder="1" applyAlignment="1">
      <alignment horizontal="center" vertical="center"/>
    </xf>
    <xf numFmtId="4" fontId="4" fillId="0" borderId="5" xfId="9" applyNumberFormat="1" applyFont="1" applyBorder="1" applyAlignment="1">
      <alignment vertical="center"/>
    </xf>
    <xf numFmtId="4" fontId="4" fillId="0" borderId="6" xfId="9" applyNumberFormat="1" applyFont="1" applyBorder="1" applyAlignment="1">
      <alignment vertical="center"/>
    </xf>
    <xf numFmtId="4" fontId="4" fillId="3" borderId="6" xfId="9" applyNumberFormat="1" applyFont="1" applyFill="1" applyBorder="1" applyAlignment="1">
      <alignment horizontal="right" vertical="center"/>
    </xf>
    <xf numFmtId="4" fontId="5" fillId="0" borderId="5" xfId="9" applyNumberFormat="1" applyFont="1" applyBorder="1" applyAlignment="1">
      <alignment vertical="center"/>
    </xf>
    <xf numFmtId="4" fontId="5" fillId="0" borderId="6" xfId="9" applyNumberFormat="1" applyFont="1" applyBorder="1" applyAlignment="1">
      <alignment vertical="center"/>
    </xf>
    <xf numFmtId="4" fontId="4" fillId="3" borderId="5" xfId="9" applyNumberFormat="1" applyFont="1" applyFill="1" applyBorder="1" applyAlignment="1">
      <alignment vertical="center"/>
    </xf>
    <xf numFmtId="4" fontId="4" fillId="3" borderId="6" xfId="9" applyNumberFormat="1" applyFont="1" applyFill="1" applyBorder="1" applyAlignment="1">
      <alignment vertical="center"/>
    </xf>
    <xf numFmtId="0" fontId="5" fillId="0" borderId="0" xfId="9" applyFont="1" applyAlignment="1">
      <alignment vertical="center"/>
    </xf>
    <xf numFmtId="0" fontId="5" fillId="0" borderId="0" xfId="9" applyFont="1" applyAlignment="1">
      <alignment horizontal="left" vertical="center"/>
    </xf>
    <xf numFmtId="4" fontId="5" fillId="0" borderId="1" xfId="9" applyNumberFormat="1" applyFont="1" applyBorder="1" applyAlignment="1">
      <alignment vertical="center"/>
    </xf>
    <xf numFmtId="4" fontId="5" fillId="0" borderId="3" xfId="9" applyNumberFormat="1" applyFont="1" applyBorder="1" applyAlignment="1">
      <alignment vertical="center"/>
    </xf>
    <xf numFmtId="169" fontId="5" fillId="0" borderId="0" xfId="9" applyNumberFormat="1" applyFont="1" applyAlignment="1">
      <alignment vertical="center"/>
    </xf>
    <xf numFmtId="169" fontId="5" fillId="0" borderId="2" xfId="9" applyNumberFormat="1" applyFont="1" applyBorder="1" applyAlignment="1">
      <alignment vertical="center"/>
    </xf>
    <xf numFmtId="169" fontId="9" fillId="0" borderId="2" xfId="9" applyNumberFormat="1" applyFont="1" applyBorder="1" applyAlignment="1">
      <alignment horizontal="right" vertical="center"/>
    </xf>
    <xf numFmtId="169" fontId="5" fillId="0" borderId="0" xfId="9" applyNumberFormat="1" applyFont="1" applyAlignment="1">
      <alignment horizontal="right" vertical="center"/>
    </xf>
    <xf numFmtId="4" fontId="27" fillId="0" borderId="0" xfId="9" applyNumberFormat="1" applyFont="1" applyAlignment="1">
      <alignment vertical="center"/>
    </xf>
    <xf numFmtId="4" fontId="28" fillId="0" borderId="0" xfId="9" applyNumberFormat="1" applyFont="1" applyAlignment="1">
      <alignment vertical="center"/>
    </xf>
    <xf numFmtId="167" fontId="25" fillId="0" borderId="0" xfId="9" applyNumberFormat="1" applyFont="1" applyAlignment="1">
      <alignment vertical="center"/>
    </xf>
    <xf numFmtId="4" fontId="29" fillId="0" borderId="0" xfId="9" applyNumberFormat="1" applyFont="1" applyAlignment="1">
      <alignment vertical="center"/>
    </xf>
    <xf numFmtId="4" fontId="4" fillId="3" borderId="8" xfId="9" applyNumberFormat="1" applyFont="1" applyFill="1" applyBorder="1" applyAlignment="1">
      <alignment vertical="center"/>
    </xf>
    <xf numFmtId="3" fontId="6" fillId="0" borderId="0" xfId="9" applyNumberFormat="1" applyAlignment="1">
      <alignment vertical="center"/>
    </xf>
    <xf numFmtId="166" fontId="2" fillId="0" borderId="0" xfId="8" applyNumberFormat="1" applyFont="1" applyAlignment="1">
      <alignment vertical="center"/>
    </xf>
    <xf numFmtId="169" fontId="4" fillId="3" borderId="0" xfId="9" applyNumberFormat="1" applyFont="1" applyFill="1" applyAlignment="1">
      <alignment horizontal="right" vertical="center"/>
    </xf>
    <xf numFmtId="4" fontId="4" fillId="3" borderId="0" xfId="9" applyNumberFormat="1" applyFont="1" applyFill="1" applyAlignment="1">
      <alignment vertical="center"/>
    </xf>
    <xf numFmtId="169" fontId="30" fillId="0" borderId="0" xfId="9" applyNumberFormat="1" applyFont="1" applyAlignment="1">
      <alignment horizontal="right" vertical="center"/>
    </xf>
    <xf numFmtId="3" fontId="5" fillId="0" borderId="0" xfId="9" applyNumberFormat="1" applyFont="1" applyAlignment="1">
      <alignment vertical="center"/>
    </xf>
    <xf numFmtId="4" fontId="31" fillId="0" borderId="0" xfId="9" applyNumberFormat="1" applyFont="1" applyAlignment="1">
      <alignment vertical="center"/>
    </xf>
    <xf numFmtId="4" fontId="32" fillId="0" borderId="0" xfId="9" applyNumberFormat="1" applyFont="1" applyAlignment="1">
      <alignment vertical="center"/>
    </xf>
    <xf numFmtId="4" fontId="33" fillId="0" borderId="0" xfId="9" applyNumberFormat="1" applyFont="1" applyAlignment="1">
      <alignment vertical="center"/>
    </xf>
    <xf numFmtId="3" fontId="2" fillId="0" borderId="0" xfId="9" applyNumberFormat="1" applyFont="1"/>
    <xf numFmtId="3" fontId="2" fillId="0" borderId="0" xfId="9" applyNumberFormat="1" applyFont="1" applyAlignment="1">
      <alignment horizontal="right"/>
    </xf>
    <xf numFmtId="3" fontId="2" fillId="4" borderId="0" xfId="9" applyNumberFormat="1" applyFont="1" applyFill="1" applyAlignment="1">
      <alignment horizontal="right"/>
    </xf>
    <xf numFmtId="3" fontId="2" fillId="4" borderId="0" xfId="9" applyNumberFormat="1" applyFont="1" applyFill="1"/>
    <xf numFmtId="3" fontId="14" fillId="4" borderId="0" xfId="9" applyNumberFormat="1" applyFont="1" applyFill="1"/>
    <xf numFmtId="3" fontId="4" fillId="0" borderId="0" xfId="9" applyNumberFormat="1" applyFont="1" applyAlignment="1">
      <alignment vertical="center"/>
    </xf>
    <xf numFmtId="3" fontId="4" fillId="5" borderId="4" xfId="9" applyNumberFormat="1" applyFont="1" applyFill="1" applyBorder="1" applyAlignment="1">
      <alignment horizontal="center" vertical="center"/>
    </xf>
    <xf numFmtId="3" fontId="4" fillId="0" borderId="0" xfId="9" applyNumberFormat="1" applyFont="1" applyAlignment="1">
      <alignment horizontal="right" vertical="center"/>
    </xf>
    <xf numFmtId="3" fontId="4" fillId="4" borderId="0" xfId="9" applyNumberFormat="1" applyFont="1" applyFill="1" applyAlignment="1">
      <alignment horizontal="right" vertical="center"/>
    </xf>
    <xf numFmtId="3" fontId="4" fillId="4" borderId="0" xfId="9" applyNumberFormat="1" applyFont="1" applyFill="1" applyAlignment="1">
      <alignment vertical="center"/>
    </xf>
    <xf numFmtId="3" fontId="15" fillId="4" borderId="0" xfId="9" applyNumberFormat="1" applyFont="1" applyFill="1" applyAlignment="1">
      <alignment vertical="center"/>
    </xf>
    <xf numFmtId="3" fontId="4" fillId="0" borderId="0" xfId="9" applyNumberFormat="1" applyFont="1"/>
    <xf numFmtId="3" fontId="4" fillId="0" borderId="5" xfId="9" applyNumberFormat="1" applyFont="1" applyBorder="1"/>
    <xf numFmtId="3" fontId="4" fillId="0" borderId="0" xfId="9" applyNumberFormat="1" applyFont="1" applyAlignment="1">
      <alignment horizontal="right"/>
    </xf>
    <xf numFmtId="3" fontId="4" fillId="0" borderId="6" xfId="9" applyNumberFormat="1" applyFont="1" applyBorder="1" applyAlignment="1">
      <alignment horizontal="right"/>
    </xf>
    <xf numFmtId="3" fontId="4" fillId="4" borderId="0" xfId="9" applyNumberFormat="1" applyFont="1" applyFill="1" applyAlignment="1">
      <alignment horizontal="right"/>
    </xf>
    <xf numFmtId="3" fontId="4" fillId="4" borderId="0" xfId="9" applyNumberFormat="1" applyFont="1" applyFill="1"/>
    <xf numFmtId="3" fontId="15" fillId="4" borderId="0" xfId="9" applyNumberFormat="1" applyFont="1" applyFill="1"/>
    <xf numFmtId="3" fontId="4" fillId="5" borderId="0" xfId="9" applyNumberFormat="1" applyFont="1" applyFill="1" applyAlignment="1">
      <alignment horizontal="right" vertical="center"/>
    </xf>
    <xf numFmtId="3" fontId="4" fillId="5" borderId="6" xfId="9" applyNumberFormat="1" applyFont="1" applyFill="1" applyBorder="1" applyAlignment="1">
      <alignment horizontal="right" vertical="center"/>
    </xf>
    <xf numFmtId="3" fontId="5" fillId="0" borderId="0" xfId="9" applyNumberFormat="1" applyFont="1"/>
    <xf numFmtId="3" fontId="5" fillId="0" borderId="5" xfId="9" applyNumberFormat="1" applyFont="1" applyBorder="1"/>
    <xf numFmtId="3" fontId="5" fillId="0" borderId="0" xfId="9" applyNumberFormat="1" applyFont="1" applyAlignment="1">
      <alignment horizontal="right"/>
    </xf>
    <xf numFmtId="3" fontId="5" fillId="0" borderId="6" xfId="9" applyNumberFormat="1" applyFont="1" applyBorder="1" applyAlignment="1">
      <alignment horizontal="right"/>
    </xf>
    <xf numFmtId="3" fontId="5" fillId="4" borderId="0" xfId="9" applyNumberFormat="1" applyFont="1" applyFill="1" applyAlignment="1">
      <alignment horizontal="right"/>
    </xf>
    <xf numFmtId="3" fontId="5" fillId="4" borderId="0" xfId="9" applyNumberFormat="1" applyFont="1" applyFill="1"/>
    <xf numFmtId="3" fontId="12" fillId="4" borderId="0" xfId="9" applyNumberFormat="1" applyFont="1" applyFill="1"/>
    <xf numFmtId="3" fontId="4" fillId="5" borderId="5" xfId="9" applyNumberFormat="1" applyFont="1" applyFill="1" applyBorder="1" applyAlignment="1">
      <alignment vertical="center"/>
    </xf>
    <xf numFmtId="3" fontId="4" fillId="5" borderId="0" xfId="9" applyNumberFormat="1" applyFont="1" applyFill="1" applyAlignment="1">
      <alignment vertical="center"/>
    </xf>
    <xf numFmtId="3" fontId="4" fillId="6" borderId="0" xfId="9" applyNumberFormat="1" applyFont="1" applyFill="1" applyAlignment="1">
      <alignment vertical="center"/>
    </xf>
    <xf numFmtId="3" fontId="5" fillId="4" borderId="5" xfId="9" applyNumberFormat="1" applyFont="1" applyFill="1" applyBorder="1"/>
    <xf numFmtId="3" fontId="5" fillId="4" borderId="6" xfId="9" applyNumberFormat="1" applyFont="1" applyFill="1" applyBorder="1" applyAlignment="1">
      <alignment horizontal="right"/>
    </xf>
    <xf numFmtId="3" fontId="5" fillId="7" borderId="0" xfId="9" applyNumberFormat="1" applyFont="1" applyFill="1"/>
    <xf numFmtId="3" fontId="5" fillId="0" borderId="0" xfId="9" applyNumberFormat="1" applyFont="1" applyAlignment="1">
      <alignment horizontal="left" indent="1"/>
    </xf>
    <xf numFmtId="0" fontId="5" fillId="4" borderId="0" xfId="9" applyFont="1" applyFill="1" applyAlignment="1">
      <alignment horizontal="right"/>
    </xf>
    <xf numFmtId="0" fontId="5" fillId="4" borderId="0" xfId="9" applyFont="1" applyFill="1"/>
    <xf numFmtId="3" fontId="5" fillId="4" borderId="0" xfId="9" applyNumberFormat="1" applyFont="1" applyFill="1" applyAlignment="1">
      <alignment horizontal="left" indent="1"/>
    </xf>
    <xf numFmtId="4" fontId="5" fillId="0" borderId="0" xfId="9" applyNumberFormat="1" applyFont="1" applyAlignment="1">
      <alignment horizontal="right"/>
    </xf>
    <xf numFmtId="4" fontId="5" fillId="4" borderId="0" xfId="9" applyNumberFormat="1" applyFont="1" applyFill="1"/>
    <xf numFmtId="49" fontId="5" fillId="0" borderId="0" xfId="9" applyNumberFormat="1" applyFont="1"/>
    <xf numFmtId="49" fontId="5" fillId="4" borderId="0" xfId="9" applyNumberFormat="1" applyFont="1" applyFill="1" applyAlignment="1">
      <alignment horizontal="right"/>
    </xf>
    <xf numFmtId="3" fontId="4" fillId="5" borderId="6" xfId="9" applyNumberFormat="1" applyFont="1" applyFill="1" applyBorder="1" applyAlignment="1">
      <alignment vertical="center"/>
    </xf>
    <xf numFmtId="165" fontId="5" fillId="4" borderId="0" xfId="9" applyNumberFormat="1" applyFont="1" applyFill="1" applyAlignment="1">
      <alignment horizontal="right"/>
    </xf>
    <xf numFmtId="3" fontId="4" fillId="0" borderId="5" xfId="9" applyNumberFormat="1" applyFont="1" applyBorder="1" applyAlignment="1">
      <alignment vertical="center"/>
    </xf>
    <xf numFmtId="3" fontId="4" fillId="0" borderId="6" xfId="9" applyNumberFormat="1" applyFont="1" applyBorder="1" applyAlignment="1">
      <alignment vertical="center"/>
    </xf>
    <xf numFmtId="3" fontId="5" fillId="0" borderId="1" xfId="9" applyNumberFormat="1" applyFont="1" applyBorder="1"/>
    <xf numFmtId="3" fontId="5" fillId="0" borderId="2" xfId="9" applyNumberFormat="1" applyFont="1" applyBorder="1"/>
    <xf numFmtId="3" fontId="5" fillId="0" borderId="2" xfId="9" applyNumberFormat="1" applyFont="1" applyBorder="1" applyAlignment="1">
      <alignment horizontal="right"/>
    </xf>
    <xf numFmtId="3" fontId="6" fillId="0" borderId="0" xfId="9" applyNumberFormat="1"/>
    <xf numFmtId="3" fontId="6" fillId="0" borderId="0" xfId="9" applyNumberFormat="1" applyAlignment="1">
      <alignment horizontal="right"/>
    </xf>
    <xf numFmtId="3" fontId="6" fillId="4" borderId="0" xfId="9" applyNumberFormat="1" applyFill="1" applyAlignment="1">
      <alignment horizontal="right"/>
    </xf>
    <xf numFmtId="3" fontId="6" fillId="4" borderId="0" xfId="9" applyNumberFormat="1" applyFill="1"/>
    <xf numFmtId="3" fontId="13" fillId="4" borderId="0" xfId="9" applyNumberFormat="1" applyFont="1" applyFill="1"/>
    <xf numFmtId="3" fontId="7" fillId="0" borderId="0" xfId="9" applyNumberFormat="1" applyFont="1"/>
    <xf numFmtId="3" fontId="7" fillId="0" borderId="0" xfId="9" applyNumberFormat="1" applyFont="1" applyAlignment="1">
      <alignment horizontal="right"/>
    </xf>
    <xf numFmtId="3" fontId="7" fillId="4" borderId="0" xfId="9" applyNumberFormat="1" applyFont="1" applyFill="1" applyAlignment="1">
      <alignment horizontal="right"/>
    </xf>
    <xf numFmtId="3" fontId="7" fillId="4" borderId="0" xfId="9" applyNumberFormat="1" applyFont="1" applyFill="1"/>
    <xf numFmtId="3" fontId="17" fillId="4" borderId="0" xfId="9" applyNumberFormat="1" applyFont="1" applyFill="1"/>
    <xf numFmtId="3" fontId="34" fillId="0" borderId="0" xfId="9" applyNumberFormat="1" applyFont="1"/>
    <xf numFmtId="3" fontId="34" fillId="0" borderId="0" xfId="9" applyNumberFormat="1" applyFont="1" applyAlignment="1">
      <alignment horizontal="right"/>
    </xf>
    <xf numFmtId="3" fontId="34" fillId="4" borderId="0" xfId="9" applyNumberFormat="1" applyFont="1" applyFill="1" applyAlignment="1">
      <alignment horizontal="right"/>
    </xf>
    <xf numFmtId="3" fontId="34" fillId="4" borderId="0" xfId="9" applyNumberFormat="1" applyFont="1" applyFill="1"/>
    <xf numFmtId="3" fontId="35" fillId="4" borderId="0" xfId="9" applyNumberFormat="1" applyFont="1" applyFill="1" applyAlignment="1">
      <alignment horizontal="right"/>
    </xf>
    <xf numFmtId="3" fontId="35" fillId="4" borderId="0" xfId="9" applyNumberFormat="1" applyFont="1" applyFill="1"/>
    <xf numFmtId="3" fontId="35" fillId="4" borderId="0" xfId="9" applyNumberFormat="1" applyFont="1" applyFill="1" applyAlignment="1">
      <alignment horizontal="center"/>
    </xf>
    <xf numFmtId="3" fontId="35" fillId="4" borderId="0" xfId="9" applyNumberFormat="1" applyFont="1" applyFill="1" applyAlignment="1">
      <alignment horizontal="left"/>
    </xf>
    <xf numFmtId="3" fontId="34" fillId="4" borderId="0" xfId="9" applyNumberFormat="1" applyFont="1" applyFill="1" applyAlignment="1">
      <alignment horizontal="left"/>
    </xf>
    <xf numFmtId="4" fontId="34" fillId="4" borderId="0" xfId="9" applyNumberFormat="1" applyFont="1" applyFill="1" applyAlignment="1">
      <alignment horizontal="right"/>
    </xf>
    <xf numFmtId="4" fontId="34" fillId="0" borderId="0" xfId="9" applyNumberFormat="1" applyFont="1" applyAlignment="1">
      <alignment horizontal="right"/>
    </xf>
    <xf numFmtId="165" fontId="34" fillId="0" borderId="0" xfId="9" applyNumberFormat="1" applyFont="1" applyAlignment="1">
      <alignment horizontal="right"/>
    </xf>
    <xf numFmtId="3" fontId="13" fillId="0" borderId="0" xfId="9" applyNumberFormat="1" applyFont="1"/>
    <xf numFmtId="3" fontId="13" fillId="0" borderId="0" xfId="9" applyNumberFormat="1" applyFont="1" applyAlignment="1">
      <alignment horizontal="right"/>
    </xf>
    <xf numFmtId="0" fontId="6" fillId="0" borderId="0" xfId="9"/>
    <xf numFmtId="0" fontId="4" fillId="5" borderId="4" xfId="9" applyFont="1" applyFill="1" applyBorder="1" applyAlignment="1">
      <alignment horizontal="center" vertical="center"/>
    </xf>
    <xf numFmtId="0" fontId="4" fillId="0" borderId="0" xfId="9" applyFont="1" applyAlignment="1">
      <alignment vertical="center"/>
    </xf>
    <xf numFmtId="0" fontId="4" fillId="0" borderId="0" xfId="9" applyFont="1"/>
    <xf numFmtId="0" fontId="4" fillId="0" borderId="6" xfId="9" applyFont="1" applyBorder="1"/>
    <xf numFmtId="2" fontId="4" fillId="5" borderId="0" xfId="9" applyNumberFormat="1" applyFont="1" applyFill="1"/>
    <xf numFmtId="0" fontId="4" fillId="5" borderId="6" xfId="9" applyFont="1" applyFill="1" applyBorder="1"/>
    <xf numFmtId="0" fontId="5" fillId="0" borderId="0" xfId="9" applyFont="1"/>
    <xf numFmtId="0" fontId="5" fillId="0" borderId="6" xfId="9" applyFont="1" applyBorder="1"/>
    <xf numFmtId="2" fontId="5" fillId="0" borderId="6" xfId="9" applyNumberFormat="1" applyFont="1" applyBorder="1"/>
    <xf numFmtId="2" fontId="5" fillId="0" borderId="0" xfId="9" applyNumberFormat="1" applyFont="1"/>
    <xf numFmtId="2" fontId="4" fillId="5" borderId="6" xfId="9" applyNumberFormat="1" applyFont="1" applyFill="1" applyBorder="1"/>
    <xf numFmtId="0" fontId="5" fillId="0" borderId="2" xfId="9" applyFont="1" applyBorder="1" applyAlignment="1">
      <alignment horizontal="right"/>
    </xf>
    <xf numFmtId="0" fontId="5" fillId="0" borderId="3" xfId="9" applyFont="1" applyBorder="1"/>
    <xf numFmtId="0" fontId="7" fillId="0" borderId="0" xfId="9" applyFont="1"/>
    <xf numFmtId="170" fontId="5" fillId="0" borderId="0" xfId="9" applyNumberFormat="1" applyFont="1" applyAlignment="1">
      <alignment horizontal="right" vertical="center"/>
    </xf>
    <xf numFmtId="3" fontId="5" fillId="8" borderId="5" xfId="9" applyNumberFormat="1" applyFont="1" applyFill="1" applyBorder="1"/>
    <xf numFmtId="3" fontId="5" fillId="8" borderId="0" xfId="9" applyNumberFormat="1" applyFont="1" applyFill="1"/>
    <xf numFmtId="3" fontId="5" fillId="8" borderId="6" xfId="9" applyNumberFormat="1" applyFont="1" applyFill="1" applyBorder="1" applyAlignment="1">
      <alignment horizontal="right"/>
    </xf>
    <xf numFmtId="3" fontId="4" fillId="8" borderId="0" xfId="9" applyNumberFormat="1" applyFont="1" applyFill="1"/>
    <xf numFmtId="3" fontId="4" fillId="8" borderId="0" xfId="9" applyNumberFormat="1" applyFont="1" applyFill="1" applyAlignment="1">
      <alignment horizontal="right"/>
    </xf>
    <xf numFmtId="3" fontId="4" fillId="8" borderId="6" xfId="9" applyNumberFormat="1" applyFont="1" applyFill="1" applyBorder="1" applyAlignment="1">
      <alignment horizontal="right"/>
    </xf>
    <xf numFmtId="3" fontId="4" fillId="8" borderId="0" xfId="9" applyNumberFormat="1" applyFont="1" applyFill="1" applyAlignment="1">
      <alignment vertical="center"/>
    </xf>
    <xf numFmtId="3" fontId="4" fillId="8" borderId="0" xfId="9" applyNumberFormat="1" applyFont="1" applyFill="1" applyAlignment="1">
      <alignment horizontal="right" vertical="center"/>
    </xf>
    <xf numFmtId="3" fontId="4" fillId="8" borderId="6" xfId="9" applyNumberFormat="1" applyFont="1" applyFill="1" applyBorder="1" applyAlignment="1">
      <alignment horizontal="right" vertical="center"/>
    </xf>
    <xf numFmtId="169" fontId="4" fillId="3" borderId="6" xfId="9" applyNumberFormat="1" applyFont="1" applyFill="1" applyBorder="1" applyAlignment="1">
      <alignment horizontal="right" vertical="center"/>
    </xf>
    <xf numFmtId="4" fontId="27" fillId="0" borderId="0" xfId="9" applyNumberFormat="1" applyFont="1"/>
    <xf numFmtId="4" fontId="2" fillId="0" borderId="0" xfId="9" applyNumberFormat="1" applyFont="1"/>
    <xf numFmtId="3" fontId="6" fillId="0" borderId="0" xfId="0" applyNumberFormat="1" applyFont="1"/>
    <xf numFmtId="4" fontId="4" fillId="3" borderId="7" xfId="9" applyNumberFormat="1" applyFont="1" applyFill="1" applyBorder="1" applyAlignment="1">
      <alignment horizontal="center" vertical="center"/>
    </xf>
    <xf numFmtId="169" fontId="5" fillId="0" borderId="6" xfId="9" applyNumberFormat="1" applyFont="1" applyBorder="1" applyAlignment="1">
      <alignment horizontal="right" vertical="center"/>
    </xf>
    <xf numFmtId="169" fontId="5" fillId="0" borderId="6" xfId="9" quotePrefix="1" applyNumberFormat="1" applyFont="1" applyBorder="1" applyAlignment="1">
      <alignment horizontal="right" vertical="center"/>
    </xf>
    <xf numFmtId="169" fontId="5" fillId="0" borderId="6" xfId="9" applyNumberFormat="1" applyFont="1" applyBorder="1" applyAlignment="1">
      <alignment vertical="center"/>
    </xf>
    <xf numFmtId="2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5" fillId="9" borderId="0" xfId="0" applyFont="1" applyFill="1"/>
    <xf numFmtId="3" fontId="5" fillId="9" borderId="0" xfId="0" applyNumberFormat="1" applyFont="1" applyFill="1"/>
    <xf numFmtId="3" fontId="38" fillId="0" borderId="0" xfId="0" applyNumberFormat="1" applyFont="1"/>
    <xf numFmtId="3" fontId="39" fillId="0" borderId="0" xfId="0" applyNumberFormat="1" applyFont="1"/>
    <xf numFmtId="3" fontId="5" fillId="4" borderId="0" xfId="0" applyNumberFormat="1" applyFont="1" applyFill="1" applyAlignment="1">
      <alignment horizontal="right"/>
    </xf>
    <xf numFmtId="3" fontId="1" fillId="0" borderId="0" xfId="0" applyNumberFormat="1" applyFont="1"/>
    <xf numFmtId="171" fontId="38" fillId="0" borderId="0" xfId="11" applyNumberFormat="1" applyFont="1" applyFill="1" applyBorder="1" applyAlignment="1"/>
    <xf numFmtId="171" fontId="38" fillId="10" borderId="0" xfId="11" applyNumberFormat="1" applyFont="1" applyFill="1" applyBorder="1" applyAlignment="1"/>
    <xf numFmtId="0" fontId="41" fillId="0" borderId="12" xfId="0" applyFont="1" applyBorder="1"/>
    <xf numFmtId="0" fontId="41" fillId="0" borderId="0" xfId="0" applyFont="1"/>
    <xf numFmtId="0" fontId="41" fillId="11" borderId="12" xfId="0" applyFont="1" applyFill="1" applyBorder="1"/>
    <xf numFmtId="0" fontId="41" fillId="11" borderId="0" xfId="0" applyFont="1" applyFill="1"/>
    <xf numFmtId="0" fontId="42" fillId="0" borderId="12" xfId="0" applyFont="1" applyBorder="1"/>
    <xf numFmtId="0" fontId="42" fillId="0" borderId="0" xfId="0" applyFont="1"/>
    <xf numFmtId="0" fontId="42" fillId="0" borderId="13" xfId="0" applyFont="1" applyBorder="1"/>
    <xf numFmtId="0" fontId="42" fillId="0" borderId="14" xfId="0" applyFont="1" applyBorder="1"/>
    <xf numFmtId="0" fontId="5" fillId="12" borderId="0" xfId="9" applyFont="1" applyFill="1" applyAlignment="1">
      <alignment horizontal="left" vertical="center"/>
    </xf>
    <xf numFmtId="169" fontId="5" fillId="12" borderId="0" xfId="9" applyNumberFormat="1" applyFont="1" applyFill="1" applyAlignment="1">
      <alignment horizontal="right" vertical="center"/>
    </xf>
    <xf numFmtId="169" fontId="5" fillId="12" borderId="6" xfId="9" applyNumberFormat="1" applyFont="1" applyFill="1" applyBorder="1" applyAlignment="1">
      <alignment horizontal="right" vertical="center"/>
    </xf>
    <xf numFmtId="2" fontId="0" fillId="0" borderId="6" xfId="0" applyNumberFormat="1" applyBorder="1"/>
    <xf numFmtId="3" fontId="5" fillId="0" borderId="2" xfId="9" applyNumberFormat="1" applyFont="1" applyBorder="1" applyAlignment="1">
      <alignment horizontal="center"/>
    </xf>
    <xf numFmtId="3" fontId="5" fillId="0" borderId="3" xfId="9" applyNumberFormat="1" applyFont="1" applyBorder="1" applyAlignment="1">
      <alignment horizontal="center"/>
    </xf>
    <xf numFmtId="3" fontId="3" fillId="0" borderId="0" xfId="9" applyNumberFormat="1" applyFont="1" applyAlignment="1">
      <alignment horizontal="center"/>
    </xf>
    <xf numFmtId="3" fontId="4" fillId="5" borderId="7" xfId="9" applyNumberFormat="1" applyFont="1" applyFill="1" applyBorder="1" applyAlignment="1">
      <alignment horizontal="center" vertical="center"/>
    </xf>
    <xf numFmtId="3" fontId="4" fillId="5" borderId="9" xfId="9" applyNumberFormat="1" applyFont="1" applyFill="1" applyBorder="1" applyAlignment="1">
      <alignment horizontal="center" vertical="center"/>
    </xf>
    <xf numFmtId="3" fontId="4" fillId="5" borderId="8" xfId="9" applyNumberFormat="1" applyFont="1" applyFill="1" applyBorder="1" applyAlignment="1">
      <alignment horizontal="center" vertical="center"/>
    </xf>
    <xf numFmtId="3" fontId="4" fillId="5" borderId="5" xfId="9" applyNumberFormat="1" applyFont="1" applyFill="1" applyBorder="1" applyAlignment="1">
      <alignment horizontal="center" vertical="center"/>
    </xf>
    <xf numFmtId="3" fontId="4" fillId="5" borderId="0" xfId="9" applyNumberFormat="1" applyFont="1" applyFill="1" applyAlignment="1">
      <alignment horizontal="center" vertical="center"/>
    </xf>
    <xf numFmtId="0" fontId="3" fillId="0" borderId="0" xfId="9" applyFont="1" applyAlignment="1">
      <alignment horizontal="center"/>
    </xf>
    <xf numFmtId="0" fontId="41" fillId="11" borderId="10" xfId="0" applyFont="1" applyFill="1" applyBorder="1" applyAlignment="1"/>
    <xf numFmtId="0" fontId="41" fillId="11" borderId="11" xfId="0" applyFont="1" applyFill="1" applyBorder="1" applyAlignment="1"/>
    <xf numFmtId="0" fontId="4" fillId="5" borderId="7" xfId="9" applyFont="1" applyFill="1" applyBorder="1" applyAlignment="1">
      <alignment horizontal="center" vertical="center"/>
    </xf>
    <xf numFmtId="0" fontId="4" fillId="5" borderId="8" xfId="9" applyFont="1" applyFill="1" applyBorder="1" applyAlignment="1">
      <alignment horizontal="center" vertical="center"/>
    </xf>
    <xf numFmtId="4" fontId="8" fillId="0" borderId="0" xfId="9" applyNumberFormat="1" applyFont="1" applyAlignment="1">
      <alignment horizontal="center" vertical="center"/>
    </xf>
    <xf numFmtId="4" fontId="4" fillId="3" borderId="7" xfId="9" applyNumberFormat="1" applyFont="1" applyFill="1" applyBorder="1" applyAlignment="1">
      <alignment horizontal="center" vertical="center" wrapText="1"/>
    </xf>
    <xf numFmtId="4" fontId="4" fillId="3" borderId="8" xfId="9" applyNumberFormat="1" applyFont="1" applyFill="1" applyBorder="1" applyAlignment="1">
      <alignment horizontal="center" vertical="center" wrapText="1"/>
    </xf>
    <xf numFmtId="4" fontId="4" fillId="3" borderId="5" xfId="9" applyNumberFormat="1" applyFont="1" applyFill="1" applyBorder="1" applyAlignment="1">
      <alignment horizontal="center" vertical="center"/>
    </xf>
    <xf numFmtId="4" fontId="4" fillId="3" borderId="0" xfId="9" applyNumberFormat="1" applyFont="1" applyFill="1" applyAlignment="1">
      <alignment horizontal="center" vertical="center"/>
    </xf>
    <xf numFmtId="4" fontId="8" fillId="0" borderId="0" xfId="9" applyNumberFormat="1" applyFont="1" applyAlignment="1">
      <alignment horizontal="center" wrapText="1"/>
    </xf>
    <xf numFmtId="4" fontId="4" fillId="3" borderId="9" xfId="9" applyNumberFormat="1" applyFont="1" applyFill="1" applyBorder="1" applyAlignment="1">
      <alignment horizontal="center" vertical="center" wrapText="1"/>
    </xf>
    <xf numFmtId="3" fontId="5" fillId="0" borderId="0" xfId="9" applyNumberFormat="1" applyFont="1" applyAlignment="1">
      <alignment horizontal="left" vertical="center" wrapText="1"/>
    </xf>
    <xf numFmtId="4" fontId="36" fillId="0" borderId="0" xfId="9" applyNumberFormat="1" applyFont="1" applyAlignment="1">
      <alignment horizontal="center" wrapText="1"/>
    </xf>
    <xf numFmtId="4" fontId="36" fillId="0" borderId="0" xfId="9" applyNumberFormat="1" applyFont="1" applyAlignment="1">
      <alignment horizontal="center" vertical="center" wrapText="1"/>
    </xf>
  </cellXfs>
  <cellStyles count="12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2" xfId="4" xr:uid="{00000000-0005-0000-0000-000003000000}"/>
    <cellStyle name="F5" xfId="5" xr:uid="{00000000-0005-0000-0000-000004000000}"/>
    <cellStyle name="Fixed" xfId="6" xr:uid="{00000000-0005-0000-0000-000005000000}"/>
    <cellStyle name="Heading 2" xfId="7" xr:uid="{00000000-0005-0000-0000-000006000000}"/>
    <cellStyle name="Millares" xfId="11" builtinId="3"/>
    <cellStyle name="Millares 2" xfId="8" xr:uid="{00000000-0005-0000-0000-000008000000}"/>
    <cellStyle name="Normal" xfId="0" builtinId="0"/>
    <cellStyle name="Normal 2" xfId="9" xr:uid="{00000000-0005-0000-0000-00000A000000}"/>
    <cellStyle name="Normal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PERÚ: VENTA INTERNA DE PRODUCTOS HIDROBIOLÓGICOS MARÍTIMOS Y CONTINENTALES SEGÚN UTILIZACIÓN, 2021
(TMB) </a:t>
            </a:r>
          </a:p>
        </c:rich>
      </c:tx>
      <c:layout>
        <c:manualLayout>
          <c:xMode val="edge"/>
          <c:yMode val="edge"/>
          <c:x val="0.13516907325359839"/>
          <c:y val="4.010554089709762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Ventas!$D$9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rgbClr val="00B050"/>
            </a:solidFill>
            <a:ln w="28575" cap="rnd" cmpd="sng" algn="ctr">
              <a:solidFill>
                <a:srgbClr val="00B050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   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Ref>
              <c:f>Ventas!$G$9:$R$9</c:f>
              <c:numCache>
                <c:formatCode>#,##0</c:formatCode>
                <c:ptCount val="12"/>
                <c:pt idx="0">
                  <c:v>64597.175401219007</c:v>
                </c:pt>
                <c:pt idx="1">
                  <c:v>71371.175950476114</c:v>
                </c:pt>
                <c:pt idx="2">
                  <c:v>66442.53134034251</c:v>
                </c:pt>
                <c:pt idx="3">
                  <c:v>57199.277092825381</c:v>
                </c:pt>
                <c:pt idx="4">
                  <c:v>59338.219041301214</c:v>
                </c:pt>
                <c:pt idx="5">
                  <c:v>48752.435053720641</c:v>
                </c:pt>
                <c:pt idx="6">
                  <c:v>62152.521493019187</c:v>
                </c:pt>
                <c:pt idx="7">
                  <c:v>55721.145651814004</c:v>
                </c:pt>
                <c:pt idx="8">
                  <c:v>56419.844516911704</c:v>
                </c:pt>
                <c:pt idx="9">
                  <c:v>61612.481680816338</c:v>
                </c:pt>
                <c:pt idx="10">
                  <c:v>63380.847489041829</c:v>
                </c:pt>
                <c:pt idx="11">
                  <c:v>59305.200009742519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7B3-4819-8238-B39EF28E46B4}"/>
            </c:ext>
          </c:extLst>
        </c:ser>
        <c:ser>
          <c:idx val="2"/>
          <c:order val="1"/>
          <c:tx>
            <c:strRef>
              <c:f>Ventas!$D$27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rgbClr val="92D050"/>
            </a:solidFill>
            <a:ln cmpd="sng">
              <a:solidFill>
                <a:srgbClr val="92D05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B7B3-4819-8238-B39EF28E46B4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B7B3-4819-8238-B39EF28E46B4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B7B3-4819-8238-B39EF28E46B4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B7B3-4819-8238-B39EF28E46B4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B7B3-4819-8238-B39EF28E46B4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B7B3-4819-8238-B39EF28E46B4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D-B7B3-4819-8238-B39EF28E46B4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F-B7B3-4819-8238-B39EF28E46B4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1-B7B3-4819-8238-B39EF28E46B4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3-B7B3-4819-8238-B39EF28E46B4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5-B7B3-4819-8238-B39EF28E46B4}"/>
              </c:ext>
            </c:extLst>
          </c:dPt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7-B7B3-4819-8238-B39EF28E46B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Ventas!$G$5:$S$5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Ventas!$G$27:$R$27</c:f>
              <c:numCache>
                <c:formatCode>#,##0</c:formatCode>
                <c:ptCount val="12"/>
                <c:pt idx="0">
                  <c:v>4968.5509999999995</c:v>
                </c:pt>
                <c:pt idx="1">
                  <c:v>4602.4100000000008</c:v>
                </c:pt>
                <c:pt idx="2">
                  <c:v>9731.26</c:v>
                </c:pt>
                <c:pt idx="3">
                  <c:v>2842.5039999999999</c:v>
                </c:pt>
                <c:pt idx="4">
                  <c:v>3238.0135</c:v>
                </c:pt>
                <c:pt idx="5">
                  <c:v>4847.384</c:v>
                </c:pt>
                <c:pt idx="6">
                  <c:v>18233.255499999999</c:v>
                </c:pt>
                <c:pt idx="7">
                  <c:v>8683.4695000000011</c:v>
                </c:pt>
                <c:pt idx="8">
                  <c:v>7354.9354999999996</c:v>
                </c:pt>
                <c:pt idx="9">
                  <c:v>5822.6589999999997</c:v>
                </c:pt>
                <c:pt idx="10">
                  <c:v>2042.4839999999999</c:v>
                </c:pt>
                <c:pt idx="11">
                  <c:v>7690.8655999999992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92D05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8-B7B3-4819-8238-B39EF28E46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7877512"/>
        <c:axId val="1"/>
      </c:barChart>
      <c:lineChart>
        <c:grouping val="standard"/>
        <c:varyColors val="0"/>
        <c:ser>
          <c:idx val="0"/>
          <c:order val="2"/>
          <c:tx>
            <c:strRef>
              <c:f>Ventas!$B$7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33"/>
            <c:spPr>
              <a:solidFill>
                <a:schemeClr val="bg1"/>
              </a:solidFill>
              <a:ln>
                <a:solidFill>
                  <a:srgbClr val="0070C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   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Ref>
              <c:f>Ventas!$G$7:$R$7</c:f>
              <c:numCache>
                <c:formatCode>#,##0</c:formatCode>
                <c:ptCount val="12"/>
                <c:pt idx="0">
                  <c:v>72238.763219219007</c:v>
                </c:pt>
                <c:pt idx="1">
                  <c:v>77106.516012476117</c:v>
                </c:pt>
                <c:pt idx="2">
                  <c:v>77820.305164342513</c:v>
                </c:pt>
                <c:pt idx="3">
                  <c:v>61545.511766825381</c:v>
                </c:pt>
                <c:pt idx="4">
                  <c:v>64710.037625301215</c:v>
                </c:pt>
                <c:pt idx="5">
                  <c:v>55390.576476720642</c:v>
                </c:pt>
                <c:pt idx="6">
                  <c:v>83150.615081019176</c:v>
                </c:pt>
                <c:pt idx="7">
                  <c:v>66692.262196814001</c:v>
                </c:pt>
                <c:pt idx="8">
                  <c:v>65956.455972911703</c:v>
                </c:pt>
                <c:pt idx="9">
                  <c:v>68717.429840816345</c:v>
                </c:pt>
                <c:pt idx="10">
                  <c:v>68523.924380041819</c:v>
                </c:pt>
                <c:pt idx="11">
                  <c:v>69810.626502742525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B7B3-4819-8238-B39EF28E46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9142816"/>
        <c:axId val="449137568"/>
      </c:lineChart>
      <c:catAx>
        <c:axId val="34787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ax val="190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6350" cap="flat" cmpd="sng" algn="ctr">
            <a:noFill/>
            <a:prstDash val="solid"/>
            <a:round/>
          </a:ln>
        </c:spPr>
        <c:txPr>
          <a:bodyPr rot="-60000000" vert="horz"/>
          <a:lstStyle/>
          <a:p>
            <a:pPr>
              <a:defRPr>
                <a:noFill/>
              </a:defRPr>
            </a:pPr>
            <a:endParaRPr lang="es-PE"/>
          </a:p>
        </c:txPr>
        <c:crossAx val="347877512"/>
        <c:crosses val="autoZero"/>
        <c:crossBetween val="between"/>
      </c:valAx>
      <c:valAx>
        <c:axId val="449137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PE"/>
          </a:p>
        </c:txPr>
        <c:crossAx val="449142816"/>
        <c:crosses val="max"/>
        <c:crossBetween val="between"/>
      </c:valAx>
      <c:catAx>
        <c:axId val="44914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91375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8015435825623836"/>
          <c:y val="0.92383553902727855"/>
          <c:w val="0.43969128348752323"/>
          <c:h val="3.8169738017576296E-2"/>
        </c:manualLayout>
      </c:layout>
      <c:overlay val="0"/>
      <c:txPr>
        <a:bodyPr rot="0" vert="horz"/>
        <a:lstStyle/>
        <a:p>
          <a:pPr>
            <a:defRPr/>
          </a:pPr>
          <a:endParaRPr lang="es-PE"/>
        </a:p>
      </c:txPr>
    </c:legend>
    <c:plotVisOnly val="1"/>
    <c:dispBlanksAs val="zero"/>
    <c:showDLblsOverMax val="1"/>
  </c:chart>
  <c:spPr>
    <a:noFill/>
    <a:ln>
      <a:solidFill>
        <a:schemeClr val="tx1">
          <a:tint val="75000"/>
        </a:schemeClr>
      </a:solidFill>
    </a:ln>
  </c:spPr>
  <c:txPr>
    <a:bodyPr/>
    <a:lstStyle/>
    <a:p>
      <a:pPr>
        <a:defRPr lang="en-US">
          <a:ln>
            <a:noFill/>
          </a:ln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INGRESO DE RECURSOS HIDROBIOLÓGICOS AL MERCADO MAYORISTA PESQUERO DE VENTANILLA </a:t>
            </a:r>
          </a:p>
          <a:p>
            <a:pPr>
              <a:defRPr sz="3275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SEGÚN ESPECIE, 2021</a:t>
            </a:r>
          </a:p>
        </c:rich>
      </c:tx>
      <c:layout>
        <c:manualLayout>
          <c:xMode val="edge"/>
          <c:yMode val="edge"/>
          <c:x val="0.13177765389945725"/>
          <c:y val="3.93967070755897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7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8817867236216957"/>
          <c:y val="0.32488837417049299"/>
          <c:w val="0.28062050986831966"/>
          <c:h val="0.54849457592023765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AB4-4732-A997-B69480FD2501}"/>
              </c:ext>
            </c:extLst>
          </c:dPt>
          <c:dPt>
            <c:idx val="1"/>
            <c:bubble3D val="0"/>
            <c:explosion val="4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B4-4732-A997-B69480FD2501}"/>
              </c:ext>
            </c:extLst>
          </c:dPt>
          <c:dPt>
            <c:idx val="2"/>
            <c:bubble3D val="0"/>
            <c:explosion val="9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AB4-4732-A997-B69480FD2501}"/>
              </c:ext>
            </c:extLst>
          </c:dPt>
          <c:dLbls>
            <c:dLbl>
              <c:idx val="0"/>
              <c:layout>
                <c:manualLayout>
                  <c:x val="0.11205046471854671"/>
                  <c:y val="9.4542459243064744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4-4732-A997-B69480FD2501}"/>
                </c:ext>
              </c:extLst>
            </c:dLbl>
            <c:dLbl>
              <c:idx val="1"/>
              <c:layout>
                <c:manualLayout>
                  <c:x val="-0.11546189010050678"/>
                  <c:y val="-0.11203622771543775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4-4732-A997-B69480FD2501}"/>
                </c:ext>
              </c:extLst>
            </c:dLbl>
            <c:dLbl>
              <c:idx val="2"/>
              <c:layout>
                <c:manualLayout>
                  <c:x val="8.3803663978366E-2"/>
                  <c:y val="-0.1277189125709414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4-4732-A997-B69480FD2501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35E-2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4-4732-A997-B69480FD2501}"/>
                </c:ext>
              </c:extLst>
            </c:dLbl>
            <c:dLbl>
              <c:idx val="4"/>
              <c:layout>
                <c:manualLayout>
                  <c:x val="9.7895824356113631E-2"/>
                  <c:y val="-0.11760785999073484"/>
                </c:manualLayout>
              </c:layout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4-4732-A997-B69480FD2501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3175">
                <a:solidFill>
                  <a:srgbClr val="FFFFFF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'MMP Ventanilla'!$S$55:$S$57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'MMP Ventanilla'!$T$55:$T$57</c:f>
              <c:numCache>
                <c:formatCode>#,##0.00</c:formatCode>
                <c:ptCount val="3"/>
                <c:pt idx="0">
                  <c:v>47074.478579999995</c:v>
                </c:pt>
                <c:pt idx="1">
                  <c:v>9135.4829999999984</c:v>
                </c:pt>
                <c:pt idx="2">
                  <c:v>49.735000000000007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B4-4732-A997-B69480FD2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PERÚ: INGRESO DE RECURSOS HIDROBIOLÓGICOS AL MERCADO MAYORISTA PESQUERO DE VILLA MARÍA DEL TRIUNFO SEGÚN ESPECIE, 2021</a:t>
            </a:r>
          </a:p>
        </c:rich>
      </c:tx>
      <c:layout>
        <c:manualLayout>
          <c:xMode val="edge"/>
          <c:yMode val="edge"/>
          <c:x val="0.13068348223652967"/>
          <c:y val="3.72578983182657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5633876097994305"/>
          <c:y val="0.26650829997094638"/>
          <c:w val="0.2752206446396695"/>
          <c:h val="0.6479762449956421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4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423-4FDA-8ABE-BA11966D2D19}"/>
              </c:ext>
            </c:extLst>
          </c:dPt>
          <c:dPt>
            <c:idx val="1"/>
            <c:bubble3D val="0"/>
            <c:explosion val="4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23-4FDA-8ABE-BA11966D2D19}"/>
              </c:ext>
            </c:extLst>
          </c:dPt>
          <c:dPt>
            <c:idx val="2"/>
            <c:bubble3D val="0"/>
            <c:explosion val="9"/>
            <c:spPr>
              <a:solidFill>
                <a:schemeClr val="accent4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423-4FDA-8ABE-BA11966D2D19}"/>
              </c:ext>
            </c:extLst>
          </c:dPt>
          <c:dLbls>
            <c:dLbl>
              <c:idx val="0"/>
              <c:layout>
                <c:manualLayout>
                  <c:x val="9.9807769164373547E-2"/>
                  <c:y val="5.473696650958039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23-4FDA-8ABE-BA11966D2D19}"/>
                </c:ext>
              </c:extLst>
            </c:dLbl>
            <c:dLbl>
              <c:idx val="1"/>
              <c:layout>
                <c:manualLayout>
                  <c:x val="-0.1004584107662654"/>
                  <c:y val="-6.9388840466236279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23-4FDA-8ABE-BA11966D2D19}"/>
                </c:ext>
              </c:extLst>
            </c:dLbl>
            <c:dLbl>
              <c:idx val="2"/>
              <c:layout>
                <c:manualLayout>
                  <c:x val="8.4610347502182881E-2"/>
                  <c:y val="-9.2014792710010715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23-4FDA-8ABE-BA11966D2D19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6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23-4FDA-8ABE-BA11966D2D19}"/>
                </c:ext>
              </c:extLst>
            </c:dLbl>
            <c:dLbl>
              <c:idx val="4"/>
              <c:layout>
                <c:manualLayout>
                  <c:x val="9.78958243561137E-2"/>
                  <c:y val="-0.11760785999073484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23-4FDA-8ABE-BA11966D2D19}"/>
                </c:ext>
              </c:extLst>
            </c:dLbl>
            <c:numFmt formatCode="0.0%" sourceLinked="0"/>
            <c:spPr>
              <a:noFill/>
              <a:ln w="3175"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'MMP Villa Maria'!$T$50:$T$52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'MMP Villa Maria'!$U$50:$U$52</c:f>
              <c:numCache>
                <c:formatCode>#,##0.00</c:formatCode>
                <c:ptCount val="3"/>
                <c:pt idx="0">
                  <c:v>60936.357000000004</c:v>
                </c:pt>
                <c:pt idx="1">
                  <c:v>21258.356</c:v>
                </c:pt>
                <c:pt idx="2">
                  <c:v>223.79999999999998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23-4FDA-8ABE-BA11966D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400"/>
              <a:t>PERÚ: INGRESO DE RECURSOS HIDROBIOLÓGICOS A LOS MERCADOS MAYORISTAS</a:t>
            </a:r>
            <a:r>
              <a:rPr lang="es-ES_tradnl" sz="1400" baseline="0"/>
              <a:t> DE LAS REGIONES DEL NORTE</a:t>
            </a:r>
            <a:r>
              <a:rPr lang="es-ES_tradnl" sz="1400"/>
              <a:t> SEGÚN ESPECIE, 2021</a:t>
            </a:r>
          </a:p>
        </c:rich>
      </c:tx>
      <c:layout>
        <c:manualLayout>
          <c:xMode val="edge"/>
          <c:yMode val="edge"/>
          <c:x val="0.13068348223652967"/>
          <c:y val="3.725787523312832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7982142839631128"/>
          <c:y val="0.27894480197394589"/>
          <c:w val="0.25969351149809011"/>
          <c:h val="0.66378037942966983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6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3D3-44FE-AEA0-644A9BBBDDB9}"/>
              </c:ext>
            </c:extLst>
          </c:dPt>
          <c:dPt>
            <c:idx val="1"/>
            <c:bubble3D val="0"/>
            <c:explosion val="4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D3-44FE-AEA0-644A9BBBDDB9}"/>
              </c:ext>
            </c:extLst>
          </c:dPt>
          <c:dPt>
            <c:idx val="2"/>
            <c:bubble3D val="0"/>
            <c:explosion val="9"/>
            <c:spPr>
              <a:solidFill>
                <a:schemeClr val="accent6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3D3-44FE-AEA0-644A9BBBDDB9}"/>
              </c:ext>
            </c:extLst>
          </c:dPt>
          <c:dLbls>
            <c:dLbl>
              <c:idx val="0"/>
              <c:layout>
                <c:manualLayout>
                  <c:x val="0.10958080006372761"/>
                  <c:y val="7.6458589574235361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D3-44FE-AEA0-644A9BBBDDB9}"/>
                </c:ext>
              </c:extLst>
            </c:dLbl>
            <c:dLbl>
              <c:idx val="1"/>
              <c:layout>
                <c:manualLayout>
                  <c:x val="-9.575662929785185E-2"/>
                  <c:y val="-5.4221040833431829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D3-44FE-AEA0-644A9BBBDDB9}"/>
                </c:ext>
              </c:extLst>
            </c:dLbl>
            <c:dLbl>
              <c:idx val="2"/>
              <c:layout>
                <c:manualLayout>
                  <c:x val="6.6547653728461414E-2"/>
                  <c:y val="-4.1983528563186351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D3-44FE-AEA0-644A9BBBDDB9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6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D3-44FE-AEA0-644A9BBBDDB9}"/>
                </c:ext>
              </c:extLst>
            </c:dLbl>
            <c:dLbl>
              <c:idx val="4"/>
              <c:layout>
                <c:manualLayout>
                  <c:x val="9.78958243561137E-2"/>
                  <c:y val="-0.11760785999073484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D3-44FE-AEA0-644A9BBBDDB9}"/>
                </c:ext>
              </c:extLst>
            </c:dLbl>
            <c:numFmt formatCode="0.0%" sourceLinked="0"/>
            <c:spPr>
              <a:noFill/>
              <a:ln w="3175"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 Norte'!$T$54:$T$56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 Norte'!$U$54:$U$56</c:f>
              <c:numCache>
                <c:formatCode>#,##0.00</c:formatCode>
                <c:ptCount val="3"/>
                <c:pt idx="0">
                  <c:v>109238.41234999987</c:v>
                </c:pt>
                <c:pt idx="1">
                  <c:v>7652.9889403735997</c:v>
                </c:pt>
                <c:pt idx="2">
                  <c:v>289.29199999999997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D3-44FE-AEA0-644A9BBB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400"/>
              <a:t>PERÚ: INGRESO DE RECURSOS HIDROBIOLÓGICOS A LOS MERCADOS MAYORISTAS DE</a:t>
            </a:r>
            <a:r>
              <a:rPr lang="es-ES_tradnl" sz="1400" baseline="0"/>
              <a:t> LAS REGIONES DEL SUR </a:t>
            </a:r>
            <a:r>
              <a:rPr lang="es-ES_tradnl" sz="1400"/>
              <a:t>SEGÚN ESPECIE, 2021</a:t>
            </a:r>
          </a:p>
        </c:rich>
      </c:tx>
      <c:layout>
        <c:manualLayout>
          <c:xMode val="edge"/>
          <c:yMode val="edge"/>
          <c:x val="0.13068348223652967"/>
          <c:y val="3.72578983182657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9676501484117493"/>
          <c:y val="0.24697853944727496"/>
          <c:w val="0.24680414564003672"/>
          <c:h val="0.64445827543615875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A9B-43E3-8856-35B8C24F04D0}"/>
              </c:ext>
            </c:extLst>
          </c:dPt>
          <c:dPt>
            <c:idx val="1"/>
            <c:bubble3D val="0"/>
            <c:explosion val="4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9B-43E3-8856-35B8C24F04D0}"/>
              </c:ext>
            </c:extLst>
          </c:dPt>
          <c:dPt>
            <c:idx val="2"/>
            <c:bubble3D val="0"/>
            <c:explosion val="9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A9B-43E3-8856-35B8C24F04D0}"/>
              </c:ext>
            </c:extLst>
          </c:dPt>
          <c:dLbls>
            <c:dLbl>
              <c:idx val="0"/>
              <c:layout>
                <c:manualLayout>
                  <c:x val="0.11513611076117874"/>
                  <c:y val="8.629631773969430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9B-43E3-8856-35B8C24F04D0}"/>
                </c:ext>
              </c:extLst>
            </c:dLbl>
            <c:dLbl>
              <c:idx val="1"/>
              <c:layout>
                <c:manualLayout>
                  <c:x val="-0.10710050895374922"/>
                  <c:y val="-3.9521962328238382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9B-43E3-8856-35B8C24F04D0}"/>
                </c:ext>
              </c:extLst>
            </c:dLbl>
            <c:dLbl>
              <c:idx val="2"/>
              <c:layout>
                <c:manualLayout>
                  <c:x val="0.12318097422506734"/>
                  <c:y val="-4.1983557202408525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9B-43E3-8856-35B8C24F04D0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6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9B-43E3-8856-35B8C24F04D0}"/>
                </c:ext>
              </c:extLst>
            </c:dLbl>
            <c:dLbl>
              <c:idx val="4"/>
              <c:layout>
                <c:manualLayout>
                  <c:x val="9.78958243561137E-2"/>
                  <c:y val="-0.11760785999073484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9B-43E3-8856-35B8C24F04D0}"/>
                </c:ext>
              </c:extLst>
            </c:dLbl>
            <c:numFmt formatCode="0.0%" sourceLinked="0"/>
            <c:spPr>
              <a:noFill/>
              <a:ln w="3175"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 Sur'!$T$52:$T$54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 Sur'!$U$52:$U$54</c:f>
              <c:numCache>
                <c:formatCode>#,##0.00</c:formatCode>
                <c:ptCount val="3"/>
                <c:pt idx="0">
                  <c:v>14103.508999999998</c:v>
                </c:pt>
                <c:pt idx="1">
                  <c:v>1632.1349999999998</c:v>
                </c:pt>
                <c:pt idx="2">
                  <c:v>53.20900000000001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B-43E3-8856-35B8C24F0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</xdr:colOff>
      <xdr:row>45</xdr:row>
      <xdr:rowOff>11642</xdr:rowOff>
    </xdr:from>
    <xdr:to>
      <xdr:col>17</xdr:col>
      <xdr:colOff>11642</xdr:colOff>
      <xdr:row>83</xdr:row>
      <xdr:rowOff>69851</xdr:rowOff>
    </xdr:to>
    <xdr:graphicFrame macro="">
      <xdr:nvGraphicFramePr>
        <xdr:cNvPr id="1049649" name="Chart 1" descr="Chart 0">
          <a:extLst>
            <a:ext uri="{FF2B5EF4-FFF2-40B4-BE49-F238E27FC236}">
              <a16:creationId xmlns:a16="http://schemas.microsoft.com/office/drawing/2014/main" id="{00000000-0008-0000-0000-00003104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48156</xdr:colOff>
      <xdr:row>47</xdr:row>
      <xdr:rowOff>115096</xdr:rowOff>
    </xdr:from>
    <xdr:to>
      <xdr:col>14</xdr:col>
      <xdr:colOff>616479</xdr:colOff>
      <xdr:row>84</xdr:row>
      <xdr:rowOff>3971</xdr:rowOff>
    </xdr:to>
    <xdr:graphicFrame macro="">
      <xdr:nvGraphicFramePr>
        <xdr:cNvPr id="845930" name="Chart 1">
          <a:extLst>
            <a:ext uri="{FF2B5EF4-FFF2-40B4-BE49-F238E27FC236}">
              <a16:creationId xmlns:a16="http://schemas.microsoft.com/office/drawing/2014/main" id="{00000000-0008-0000-0200-00006AE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</xdr:colOff>
      <xdr:row>42</xdr:row>
      <xdr:rowOff>28575</xdr:rowOff>
    </xdr:from>
    <xdr:to>
      <xdr:col>14</xdr:col>
      <xdr:colOff>698500</xdr:colOff>
      <xdr:row>73</xdr:row>
      <xdr:rowOff>67734</xdr:rowOff>
    </xdr:to>
    <xdr:graphicFrame macro="">
      <xdr:nvGraphicFramePr>
        <xdr:cNvPr id="846954" name="Chart 1">
          <a:extLst>
            <a:ext uri="{FF2B5EF4-FFF2-40B4-BE49-F238E27FC236}">
              <a16:creationId xmlns:a16="http://schemas.microsoft.com/office/drawing/2014/main" id="{00000000-0008-0000-0300-00006AEC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7144</xdr:colOff>
      <xdr:row>48</xdr:row>
      <xdr:rowOff>45244</xdr:rowOff>
    </xdr:from>
    <xdr:to>
      <xdr:col>16</xdr:col>
      <xdr:colOff>511969</xdr:colOff>
      <xdr:row>79</xdr:row>
      <xdr:rowOff>40482</xdr:rowOff>
    </xdr:to>
    <xdr:graphicFrame macro="">
      <xdr:nvGraphicFramePr>
        <xdr:cNvPr id="976960" name="Chart 1">
          <a:extLst>
            <a:ext uri="{FF2B5EF4-FFF2-40B4-BE49-F238E27FC236}">
              <a16:creationId xmlns:a16="http://schemas.microsoft.com/office/drawing/2014/main" id="{00000000-0008-0000-0400-000040E8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</xdr:colOff>
      <xdr:row>44</xdr:row>
      <xdr:rowOff>57150</xdr:rowOff>
    </xdr:from>
    <xdr:to>
      <xdr:col>14</xdr:col>
      <xdr:colOff>428624</xdr:colOff>
      <xdr:row>75</xdr:row>
      <xdr:rowOff>95250</xdr:rowOff>
    </xdr:to>
    <xdr:graphicFrame macro="">
      <xdr:nvGraphicFramePr>
        <xdr:cNvPr id="990269" name="Chart 1">
          <a:extLst>
            <a:ext uri="{FF2B5EF4-FFF2-40B4-BE49-F238E27FC236}">
              <a16:creationId xmlns:a16="http://schemas.microsoft.com/office/drawing/2014/main" id="{00000000-0008-0000-0500-00003D1C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P182"/>
  <sheetViews>
    <sheetView showGridLines="0" zoomScale="90" zoomScaleNormal="90" workbookViewId="0">
      <selection activeCell="T9" sqref="T9"/>
    </sheetView>
  </sheetViews>
  <sheetFormatPr baseColWidth="10" defaultColWidth="9.140625" defaultRowHeight="12.75" x14ac:dyDescent="0.2"/>
  <cols>
    <col min="1" max="1" width="1.7109375" style="94" customWidth="1"/>
    <col min="2" max="2" width="1.5703125" style="94" customWidth="1"/>
    <col min="3" max="3" width="2.7109375" style="94" customWidth="1"/>
    <col min="4" max="4" width="4.5703125" style="94" customWidth="1"/>
    <col min="5" max="5" width="24.140625" style="94" customWidth="1"/>
    <col min="6" max="6" width="11.85546875" style="95" customWidth="1"/>
    <col min="7" max="17" width="10.7109375" style="95" customWidth="1"/>
    <col min="18" max="18" width="10.85546875" style="95" customWidth="1"/>
    <col min="19" max="19" width="2.85546875" style="95" customWidth="1"/>
    <col min="20" max="20" width="6.42578125" style="95" customWidth="1"/>
    <col min="21" max="21" width="11.85546875" style="96" customWidth="1"/>
    <col min="22" max="22" width="9.7109375" style="96" customWidth="1"/>
    <col min="23" max="23" width="13.85546875" style="96" customWidth="1"/>
    <col min="24" max="25" width="9.140625" style="96" customWidth="1"/>
    <col min="26" max="34" width="9.140625" style="97" customWidth="1"/>
    <col min="35" max="35" width="9.140625" style="98" customWidth="1"/>
    <col min="36" max="42" width="9.140625" style="97"/>
    <col min="43" max="16384" width="9.140625" style="94"/>
  </cols>
  <sheetData>
    <row r="2" spans="1:42" s="46" customFormat="1" ht="15.75" x14ac:dyDescent="0.25">
      <c r="B2" s="176" t="s">
        <v>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47"/>
      <c r="U2" s="48"/>
      <c r="V2" s="48"/>
      <c r="W2" s="48"/>
      <c r="X2" s="48"/>
      <c r="Y2" s="48"/>
      <c r="Z2" s="49"/>
      <c r="AA2" s="49"/>
      <c r="AB2" s="49"/>
      <c r="AC2" s="49"/>
      <c r="AD2" s="49"/>
      <c r="AE2" s="49"/>
      <c r="AF2" s="49"/>
      <c r="AG2" s="49"/>
      <c r="AH2" s="49"/>
      <c r="AI2" s="50"/>
      <c r="AJ2" s="49"/>
      <c r="AK2" s="49"/>
      <c r="AL2" s="49"/>
      <c r="AM2" s="49"/>
      <c r="AN2" s="49"/>
      <c r="AO2" s="49"/>
      <c r="AP2" s="49"/>
    </row>
    <row r="3" spans="1:42" s="46" customFormat="1" ht="15.75" x14ac:dyDescent="0.25">
      <c r="B3" s="176" t="s">
        <v>1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47"/>
      <c r="U3" s="48"/>
      <c r="V3" s="48"/>
      <c r="W3" s="48"/>
      <c r="X3" s="48"/>
      <c r="Y3" s="48"/>
      <c r="Z3" s="49"/>
      <c r="AA3" s="49"/>
      <c r="AB3" s="49"/>
      <c r="AC3" s="49"/>
      <c r="AD3" s="49"/>
      <c r="AE3" s="49"/>
      <c r="AF3" s="49"/>
      <c r="AG3" s="49"/>
      <c r="AH3" s="49"/>
      <c r="AI3" s="50"/>
      <c r="AJ3" s="49"/>
      <c r="AK3" s="49"/>
      <c r="AL3" s="49"/>
      <c r="AM3" s="49"/>
      <c r="AN3" s="49"/>
      <c r="AO3" s="49"/>
      <c r="AP3" s="49"/>
    </row>
    <row r="5" spans="1:42" s="51" customFormat="1" ht="38.25" customHeight="1" x14ac:dyDescent="0.2">
      <c r="B5" s="177" t="s">
        <v>2</v>
      </c>
      <c r="C5" s="178"/>
      <c r="D5" s="178"/>
      <c r="E5" s="178"/>
      <c r="F5" s="52" t="s">
        <v>3</v>
      </c>
      <c r="G5" s="52" t="s">
        <v>4</v>
      </c>
      <c r="H5" s="52" t="s">
        <v>5</v>
      </c>
      <c r="I5" s="52" t="s">
        <v>6</v>
      </c>
      <c r="J5" s="52" t="s">
        <v>7</v>
      </c>
      <c r="K5" s="52" t="s">
        <v>8</v>
      </c>
      <c r="L5" s="52" t="s">
        <v>9</v>
      </c>
      <c r="M5" s="52" t="s">
        <v>10</v>
      </c>
      <c r="N5" s="52" t="s">
        <v>11</v>
      </c>
      <c r="O5" s="52" t="s">
        <v>12</v>
      </c>
      <c r="P5" s="52" t="s">
        <v>13</v>
      </c>
      <c r="Q5" s="52" t="s">
        <v>14</v>
      </c>
      <c r="R5" s="177" t="s">
        <v>15</v>
      </c>
      <c r="S5" s="179"/>
      <c r="T5" s="53"/>
      <c r="U5" s="54"/>
      <c r="V5" s="54"/>
      <c r="W5" s="54"/>
      <c r="X5" s="54"/>
      <c r="Y5" s="54"/>
      <c r="Z5" s="55"/>
      <c r="AA5" s="55"/>
      <c r="AB5" s="55"/>
      <c r="AC5" s="55"/>
      <c r="AD5" s="55"/>
      <c r="AE5" s="55"/>
      <c r="AF5" s="55"/>
      <c r="AG5" s="55"/>
      <c r="AH5" s="55"/>
      <c r="AI5" s="56"/>
      <c r="AJ5" s="55"/>
      <c r="AK5" s="55"/>
      <c r="AL5" s="55"/>
      <c r="AM5" s="55"/>
      <c r="AN5" s="55"/>
      <c r="AO5" s="55"/>
      <c r="AP5" s="55"/>
    </row>
    <row r="6" spans="1:42" s="57" customFormat="1" ht="15" x14ac:dyDescent="0.25">
      <c r="B6" s="58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60"/>
      <c r="T6" s="59"/>
      <c r="U6" s="61"/>
      <c r="V6" s="61"/>
      <c r="W6" s="61"/>
      <c r="X6" s="61"/>
      <c r="Y6" s="61"/>
      <c r="Z6" s="62"/>
      <c r="AA6" s="62"/>
      <c r="AB6" s="62"/>
      <c r="AC6" s="62"/>
      <c r="AD6" s="62"/>
      <c r="AE6" s="62"/>
      <c r="AF6" s="62"/>
      <c r="AG6" s="62"/>
      <c r="AH6" s="62"/>
      <c r="AI6" s="63"/>
      <c r="AJ6" s="62"/>
      <c r="AK6" s="62"/>
      <c r="AL6" s="62"/>
      <c r="AM6" s="62"/>
      <c r="AN6" s="62"/>
      <c r="AO6" s="62"/>
      <c r="AP6" s="62"/>
    </row>
    <row r="7" spans="1:42" s="51" customFormat="1" ht="18.75" customHeight="1" x14ac:dyDescent="0.2">
      <c r="B7" s="180" t="s">
        <v>3</v>
      </c>
      <c r="C7" s="181"/>
      <c r="D7" s="181"/>
      <c r="E7" s="181"/>
      <c r="F7" s="64">
        <f>SUM(G7:R7)</f>
        <v>831663.02423923032</v>
      </c>
      <c r="G7" s="64">
        <f>+G9+G27+G33</f>
        <v>72238.763219219007</v>
      </c>
      <c r="H7" s="64">
        <f t="shared" ref="H7:R7" si="0">+H9+H27+H33</f>
        <v>77106.516012476117</v>
      </c>
      <c r="I7" s="64">
        <f t="shared" si="0"/>
        <v>77820.305164342513</v>
      </c>
      <c r="J7" s="64">
        <f t="shared" si="0"/>
        <v>61545.511766825381</v>
      </c>
      <c r="K7" s="64">
        <f t="shared" si="0"/>
        <v>64710.037625301215</v>
      </c>
      <c r="L7" s="64">
        <f t="shared" si="0"/>
        <v>55390.576476720642</v>
      </c>
      <c r="M7" s="64">
        <f t="shared" si="0"/>
        <v>83150.615081019176</v>
      </c>
      <c r="N7" s="64">
        <f t="shared" si="0"/>
        <v>66692.262196814001</v>
      </c>
      <c r="O7" s="64">
        <f t="shared" si="0"/>
        <v>65956.455972911703</v>
      </c>
      <c r="P7" s="64">
        <f t="shared" si="0"/>
        <v>68717.429840816345</v>
      </c>
      <c r="Q7" s="64">
        <f t="shared" si="0"/>
        <v>68523.924380041819</v>
      </c>
      <c r="R7" s="64">
        <f t="shared" si="0"/>
        <v>69810.626502742525</v>
      </c>
      <c r="S7" s="65"/>
      <c r="T7" s="53"/>
      <c r="U7" s="54"/>
      <c r="V7" s="54"/>
      <c r="W7" s="54"/>
      <c r="X7" s="54"/>
      <c r="Y7" s="54"/>
      <c r="Z7" s="55"/>
      <c r="AA7" s="55"/>
      <c r="AB7" s="55"/>
      <c r="AC7" s="55"/>
      <c r="AD7" s="55"/>
      <c r="AE7" s="55"/>
      <c r="AF7" s="55"/>
      <c r="AG7" s="55"/>
      <c r="AH7" s="55"/>
      <c r="AI7" s="56"/>
      <c r="AJ7" s="55"/>
      <c r="AK7" s="55"/>
      <c r="AL7" s="55"/>
      <c r="AM7" s="55"/>
      <c r="AN7" s="55"/>
      <c r="AO7" s="55"/>
      <c r="AP7" s="55"/>
    </row>
    <row r="8" spans="1:42" s="66" customFormat="1" ht="14.25" x14ac:dyDescent="0.2">
      <c r="B8" s="67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9"/>
      <c r="T8" s="68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1"/>
      <c r="AH8" s="71"/>
      <c r="AI8" s="72"/>
      <c r="AJ8" s="71"/>
      <c r="AK8" s="71"/>
      <c r="AL8" s="71"/>
      <c r="AM8" s="71"/>
      <c r="AN8" s="71"/>
      <c r="AO8" s="71"/>
      <c r="AP8" s="71"/>
    </row>
    <row r="9" spans="1:42" s="75" customFormat="1" ht="19.5" customHeight="1" x14ac:dyDescent="0.2">
      <c r="A9" s="51"/>
      <c r="B9" s="73"/>
      <c r="C9" s="74" t="s">
        <v>16</v>
      </c>
      <c r="D9" s="74" t="s">
        <v>17</v>
      </c>
      <c r="E9" s="74"/>
      <c r="F9" s="64">
        <f>SUM(G9:R9)</f>
        <v>726292.85472123057</v>
      </c>
      <c r="G9" s="64">
        <f t="shared" ref="G9:R9" si="1">+G11+G15+G19+G23</f>
        <v>64597.175401219007</v>
      </c>
      <c r="H9" s="64">
        <f t="shared" si="1"/>
        <v>71371.175950476114</v>
      </c>
      <c r="I9" s="64">
        <f t="shared" si="1"/>
        <v>66442.53134034251</v>
      </c>
      <c r="J9" s="64">
        <f t="shared" si="1"/>
        <v>57199.277092825381</v>
      </c>
      <c r="K9" s="64">
        <f t="shared" si="1"/>
        <v>59338.219041301214</v>
      </c>
      <c r="L9" s="64">
        <f t="shared" si="1"/>
        <v>48752.435053720641</v>
      </c>
      <c r="M9" s="64">
        <f t="shared" si="1"/>
        <v>62152.521493019187</v>
      </c>
      <c r="N9" s="64">
        <f t="shared" si="1"/>
        <v>55721.145651814004</v>
      </c>
      <c r="O9" s="64">
        <f t="shared" si="1"/>
        <v>56419.844516911704</v>
      </c>
      <c r="P9" s="64">
        <f t="shared" si="1"/>
        <v>61612.481680816338</v>
      </c>
      <c r="Q9" s="64">
        <f t="shared" si="1"/>
        <v>63380.847489041829</v>
      </c>
      <c r="R9" s="64">
        <f t="shared" si="1"/>
        <v>59305.200009742519</v>
      </c>
      <c r="S9" s="65"/>
      <c r="T9" s="53"/>
      <c r="U9" s="54"/>
      <c r="V9" s="54"/>
      <c r="W9" s="54"/>
      <c r="X9" s="54"/>
      <c r="Y9" s="54"/>
      <c r="Z9" s="55"/>
      <c r="AA9" s="55"/>
      <c r="AB9" s="55"/>
      <c r="AC9" s="55"/>
      <c r="AD9" s="55"/>
      <c r="AE9" s="55"/>
      <c r="AF9" s="55"/>
      <c r="AG9" s="55"/>
      <c r="AH9" s="55"/>
      <c r="AI9" s="56"/>
      <c r="AJ9" s="55"/>
      <c r="AK9" s="55"/>
      <c r="AL9" s="55"/>
      <c r="AM9" s="55"/>
      <c r="AN9" s="55"/>
      <c r="AO9" s="55"/>
      <c r="AP9" s="55"/>
    </row>
    <row r="10" spans="1:42" s="66" customFormat="1" ht="14.25" x14ac:dyDescent="0.2">
      <c r="B10" s="6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/>
      <c r="T10" s="68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1"/>
      <c r="AH10" s="71"/>
      <c r="AI10" s="72"/>
      <c r="AJ10" s="71"/>
      <c r="AK10" s="71"/>
      <c r="AL10" s="71"/>
      <c r="AM10" s="71"/>
      <c r="AN10" s="71"/>
      <c r="AO10" s="71"/>
      <c r="AP10" s="71"/>
    </row>
    <row r="11" spans="1:42" s="78" customFormat="1" ht="15" x14ac:dyDescent="0.2">
      <c r="A11" s="66"/>
      <c r="B11" s="134"/>
      <c r="C11" s="140"/>
      <c r="D11" s="140"/>
      <c r="E11" s="140" t="s">
        <v>18</v>
      </c>
      <c r="F11" s="141">
        <f>+F12+F13</f>
        <v>73956.259252352596</v>
      </c>
      <c r="G11" s="141">
        <f t="shared" ref="G11:R11" si="2">+G12+G13</f>
        <v>6564.939277812</v>
      </c>
      <c r="H11" s="141">
        <f t="shared" si="2"/>
        <v>9105.909313719998</v>
      </c>
      <c r="I11" s="141">
        <f t="shared" si="2"/>
        <v>7556.416971659999</v>
      </c>
      <c r="J11" s="141">
        <f t="shared" si="2"/>
        <v>6638.4273064000008</v>
      </c>
      <c r="K11" s="141">
        <f t="shared" si="2"/>
        <v>5589.5292413599991</v>
      </c>
      <c r="L11" s="141">
        <f t="shared" si="2"/>
        <v>5034.0807781600006</v>
      </c>
      <c r="M11" s="141">
        <f t="shared" si="2"/>
        <v>5550.7829017087988</v>
      </c>
      <c r="N11" s="141">
        <f t="shared" si="2"/>
        <v>8208.114263200001</v>
      </c>
      <c r="O11" s="141">
        <f t="shared" si="2"/>
        <v>4661.8925259000007</v>
      </c>
      <c r="P11" s="141">
        <f t="shared" si="2"/>
        <v>4947.58287724</v>
      </c>
      <c r="Q11" s="141">
        <f t="shared" si="2"/>
        <v>5128.6249235517962</v>
      </c>
      <c r="R11" s="141">
        <f t="shared" si="2"/>
        <v>4969.9588716399994</v>
      </c>
      <c r="S11" s="142"/>
      <c r="T11" s="68"/>
      <c r="U11" s="70"/>
      <c r="V11" s="70"/>
      <c r="W11" s="70"/>
      <c r="X11" s="70"/>
      <c r="Y11" s="70"/>
      <c r="Z11" s="71"/>
      <c r="AA11" s="71"/>
      <c r="AB11" s="71"/>
      <c r="AC11" s="71"/>
      <c r="AD11" s="71"/>
      <c r="AE11" s="71"/>
      <c r="AF11" s="71"/>
      <c r="AG11" s="71"/>
      <c r="AH11" s="71"/>
      <c r="AI11" s="72"/>
      <c r="AJ11" s="71"/>
      <c r="AK11" s="71"/>
      <c r="AL11" s="71"/>
      <c r="AM11" s="71"/>
      <c r="AN11" s="71"/>
      <c r="AO11" s="71"/>
      <c r="AP11" s="71"/>
    </row>
    <row r="12" spans="1:42" s="66" customFormat="1" ht="14.25" x14ac:dyDescent="0.2">
      <c r="B12" s="67"/>
      <c r="E12" s="79" t="s">
        <v>19</v>
      </c>
      <c r="F12" s="68">
        <f>SUM(G12:R12)</f>
        <v>46574.259252352596</v>
      </c>
      <c r="G12" s="68">
        <v>4898.939277812</v>
      </c>
      <c r="H12" s="68">
        <v>6493.909313719998</v>
      </c>
      <c r="I12" s="68">
        <v>5641.416971659999</v>
      </c>
      <c r="J12" s="68">
        <v>3852.4273064000004</v>
      </c>
      <c r="K12" s="68">
        <v>4292.5292413599991</v>
      </c>
      <c r="L12" s="68">
        <v>2801.0807781600006</v>
      </c>
      <c r="M12" s="68">
        <v>2793.7829017087988</v>
      </c>
      <c r="N12" s="66">
        <v>3157.1142632000006</v>
      </c>
      <c r="O12" s="68">
        <v>1989.8925259000005</v>
      </c>
      <c r="P12" s="68">
        <v>2538.5828772400005</v>
      </c>
      <c r="Q12" s="68">
        <v>4210.6249235517962</v>
      </c>
      <c r="R12" s="68">
        <v>3903.9588716399994</v>
      </c>
      <c r="S12" s="69"/>
      <c r="T12" s="68"/>
      <c r="U12" s="80"/>
      <c r="V12" s="70"/>
      <c r="W12" s="70"/>
      <c r="X12" s="70"/>
      <c r="Y12" s="70"/>
      <c r="Z12" s="70"/>
      <c r="AA12" s="80"/>
      <c r="AB12" s="80"/>
      <c r="AC12" s="80"/>
      <c r="AD12" s="80"/>
      <c r="AE12" s="80"/>
      <c r="AF12" s="80"/>
      <c r="AG12" s="81"/>
      <c r="AH12" s="81"/>
      <c r="AI12" s="72"/>
      <c r="AJ12" s="71"/>
      <c r="AK12" s="71"/>
      <c r="AL12" s="71"/>
      <c r="AM12" s="71"/>
      <c r="AN12" s="71"/>
      <c r="AO12" s="71"/>
      <c r="AP12" s="71"/>
    </row>
    <row r="13" spans="1:42" s="66" customFormat="1" ht="14.25" x14ac:dyDescent="0.2">
      <c r="B13" s="67"/>
      <c r="E13" s="79" t="s">
        <v>20</v>
      </c>
      <c r="F13" s="68">
        <f>SUM(G13:R13)</f>
        <v>27382</v>
      </c>
      <c r="G13" s="153">
        <v>1666</v>
      </c>
      <c r="H13" s="153">
        <v>2612</v>
      </c>
      <c r="I13" s="153">
        <v>1915</v>
      </c>
      <c r="J13" s="153">
        <v>2786</v>
      </c>
      <c r="K13" s="153">
        <v>1297</v>
      </c>
      <c r="L13" s="153">
        <v>2233</v>
      </c>
      <c r="M13" s="153">
        <v>2757</v>
      </c>
      <c r="N13" s="153">
        <v>5051</v>
      </c>
      <c r="O13" s="153">
        <v>2672</v>
      </c>
      <c r="P13" s="153">
        <v>2409</v>
      </c>
      <c r="Q13" s="152">
        <v>918</v>
      </c>
      <c r="R13" s="153">
        <v>1066</v>
      </c>
      <c r="S13" s="69"/>
      <c r="T13" s="68"/>
      <c r="U13" s="80"/>
      <c r="V13" s="70"/>
      <c r="W13" s="70"/>
      <c r="X13" s="70"/>
      <c r="Y13" s="70"/>
      <c r="Z13" s="71"/>
      <c r="AA13" s="81"/>
      <c r="AB13" s="81"/>
      <c r="AC13" s="81"/>
      <c r="AD13" s="81"/>
      <c r="AE13" s="81"/>
      <c r="AF13" s="81"/>
      <c r="AG13" s="81"/>
      <c r="AH13" s="81"/>
      <c r="AI13" s="72"/>
      <c r="AJ13" s="71"/>
      <c r="AK13" s="71"/>
      <c r="AL13" s="71"/>
      <c r="AM13" s="71"/>
      <c r="AN13" s="71"/>
      <c r="AO13" s="71"/>
      <c r="AP13" s="71"/>
    </row>
    <row r="14" spans="1:42" s="66" customFormat="1" ht="14.25" x14ac:dyDescent="0.2">
      <c r="B14" s="67"/>
      <c r="E14" s="79"/>
      <c r="F14" s="68"/>
      <c r="G14" s="68"/>
      <c r="H14" s="68"/>
      <c r="I14" s="68"/>
      <c r="J14" s="68"/>
      <c r="K14" s="68"/>
      <c r="L14" s="68"/>
      <c r="M14" s="68"/>
      <c r="O14" s="68"/>
      <c r="P14" s="68"/>
      <c r="Q14" s="68"/>
      <c r="R14" s="68"/>
      <c r="S14" s="69"/>
      <c r="T14" s="68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2"/>
      <c r="AJ14" s="71"/>
      <c r="AK14" s="71"/>
      <c r="AL14" s="71"/>
      <c r="AM14" s="71"/>
      <c r="AN14" s="71"/>
      <c r="AO14" s="71"/>
      <c r="AP14" s="71"/>
    </row>
    <row r="15" spans="1:42" s="78" customFormat="1" ht="15" x14ac:dyDescent="0.25">
      <c r="A15" s="135"/>
      <c r="B15" s="134"/>
      <c r="C15" s="135"/>
      <c r="D15" s="137"/>
      <c r="E15" s="137" t="s">
        <v>21</v>
      </c>
      <c r="F15" s="141">
        <f>+F16+F17</f>
        <v>140598.43591327639</v>
      </c>
      <c r="G15" s="141">
        <f t="shared" ref="G15:R15" si="3">+G16+G17</f>
        <v>9610.4029609999998</v>
      </c>
      <c r="H15" s="141">
        <f t="shared" si="3"/>
        <v>13946.177203646101</v>
      </c>
      <c r="I15" s="141">
        <f t="shared" si="3"/>
        <v>11927.713911999999</v>
      </c>
      <c r="J15" s="141">
        <f t="shared" si="3"/>
        <v>10247.560347999999</v>
      </c>
      <c r="K15" s="141">
        <f t="shared" si="3"/>
        <v>10363.328542999998</v>
      </c>
      <c r="L15" s="141">
        <f t="shared" si="3"/>
        <v>8887.6602100000018</v>
      </c>
      <c r="M15" s="141">
        <f t="shared" si="3"/>
        <v>12198.470841422866</v>
      </c>
      <c r="N15" s="141">
        <f t="shared" si="3"/>
        <v>9963.4986280000012</v>
      </c>
      <c r="O15" s="141">
        <f t="shared" si="3"/>
        <v>12956.016457</v>
      </c>
      <c r="P15" s="141">
        <f t="shared" si="3"/>
        <v>12827.2631033</v>
      </c>
      <c r="Q15" s="141">
        <f t="shared" si="3"/>
        <v>15363.062166907439</v>
      </c>
      <c r="R15" s="141">
        <f t="shared" si="3"/>
        <v>12307.281539</v>
      </c>
      <c r="S15" s="139"/>
      <c r="T15" s="68"/>
      <c r="U15" s="70"/>
      <c r="V15" s="70"/>
      <c r="W15" s="70"/>
      <c r="X15" s="70"/>
      <c r="Y15" s="70"/>
      <c r="Z15" s="71"/>
      <c r="AA15" s="71"/>
      <c r="AB15" s="71"/>
      <c r="AC15" s="71"/>
      <c r="AD15" s="71"/>
      <c r="AE15" s="71"/>
      <c r="AF15" s="71"/>
      <c r="AG15" s="71"/>
      <c r="AH15" s="71"/>
      <c r="AI15" s="72"/>
      <c r="AJ15" s="71"/>
      <c r="AK15" s="71"/>
      <c r="AL15" s="71"/>
      <c r="AM15" s="71"/>
      <c r="AN15" s="71"/>
      <c r="AO15" s="71"/>
      <c r="AP15" s="71"/>
    </row>
    <row r="16" spans="1:42" s="66" customFormat="1" ht="14.25" x14ac:dyDescent="0.2">
      <c r="B16" s="76"/>
      <c r="C16" s="71"/>
      <c r="D16" s="71"/>
      <c r="E16" s="82" t="s">
        <v>19</v>
      </c>
      <c r="F16" s="70">
        <f>SUM(G16:R16)</f>
        <v>69524.435913276408</v>
      </c>
      <c r="G16" s="158">
        <v>4589.4029610000007</v>
      </c>
      <c r="H16" s="158">
        <v>8284.1772036461007</v>
      </c>
      <c r="I16" s="158">
        <v>7196.7139119999993</v>
      </c>
      <c r="J16" s="158">
        <v>7386.560348</v>
      </c>
      <c r="K16" s="158">
        <v>7209.3285429999978</v>
      </c>
      <c r="L16" s="158">
        <v>6410.6602100000009</v>
      </c>
      <c r="M16" s="158">
        <v>6609.4708414228662</v>
      </c>
      <c r="N16" s="158">
        <v>4255.4986280000003</v>
      </c>
      <c r="O16" s="158">
        <v>4375.0164569999997</v>
      </c>
      <c r="P16" s="158">
        <v>4772.2631032999998</v>
      </c>
      <c r="Q16" s="158">
        <v>4395.0621669074399</v>
      </c>
      <c r="R16" s="158">
        <v>4040.2815389999992</v>
      </c>
      <c r="S16" s="77"/>
      <c r="T16" s="68"/>
      <c r="U16" s="70"/>
      <c r="V16" s="70"/>
      <c r="W16" s="70"/>
      <c r="X16" s="70"/>
      <c r="Y16" s="70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1"/>
      <c r="AK16" s="71"/>
      <c r="AL16" s="71"/>
      <c r="AM16" s="71"/>
      <c r="AN16" s="71"/>
      <c r="AO16" s="71"/>
      <c r="AP16" s="71"/>
    </row>
    <row r="17" spans="1:42" s="66" customFormat="1" ht="15" x14ac:dyDescent="0.25">
      <c r="B17" s="76"/>
      <c r="C17" s="71"/>
      <c r="D17" s="71"/>
      <c r="E17" s="82" t="s">
        <v>20</v>
      </c>
      <c r="F17" s="70">
        <f>SUM(G17:R17)</f>
        <v>71074</v>
      </c>
      <c r="G17" s="159">
        <v>5021</v>
      </c>
      <c r="H17" s="159">
        <v>5662</v>
      </c>
      <c r="I17" s="159">
        <v>4731</v>
      </c>
      <c r="J17" s="159">
        <v>2861</v>
      </c>
      <c r="K17" s="159">
        <v>3154</v>
      </c>
      <c r="L17" s="159">
        <v>2477</v>
      </c>
      <c r="M17" s="159">
        <v>5589</v>
      </c>
      <c r="N17" s="159">
        <v>5708</v>
      </c>
      <c r="O17" s="159">
        <v>8581</v>
      </c>
      <c r="P17" s="159">
        <v>8055</v>
      </c>
      <c r="Q17" s="159">
        <v>10968</v>
      </c>
      <c r="R17" s="159">
        <v>8267</v>
      </c>
      <c r="S17" s="77"/>
      <c r="T17" s="68"/>
      <c r="U17" s="70"/>
      <c r="V17" s="70"/>
      <c r="W17" s="70"/>
      <c r="X17" s="70"/>
      <c r="Y17" s="70"/>
      <c r="Z17" s="71"/>
      <c r="AA17" s="71"/>
      <c r="AB17" s="71"/>
      <c r="AC17" s="71"/>
      <c r="AD17" s="71"/>
      <c r="AE17" s="71"/>
      <c r="AF17" s="71"/>
      <c r="AG17" s="71"/>
      <c r="AH17" s="71"/>
      <c r="AI17" s="72"/>
      <c r="AJ17" s="71"/>
      <c r="AK17" s="71"/>
      <c r="AL17" s="71"/>
      <c r="AM17" s="71"/>
      <c r="AN17" s="71"/>
      <c r="AO17" s="71"/>
      <c r="AP17" s="71"/>
    </row>
    <row r="18" spans="1:42" s="66" customFormat="1" ht="14.25" x14ac:dyDescent="0.2">
      <c r="B18" s="76"/>
      <c r="C18" s="71"/>
      <c r="D18" s="71"/>
      <c r="E18" s="71"/>
      <c r="F18" s="70"/>
      <c r="G18" s="70"/>
      <c r="H18" s="70"/>
      <c r="I18" s="70"/>
      <c r="J18" s="70"/>
      <c r="K18" s="70"/>
      <c r="L18" s="70"/>
      <c r="M18" s="70"/>
      <c r="N18" s="71"/>
      <c r="O18" s="70"/>
      <c r="P18" s="70"/>
      <c r="Q18" s="70"/>
      <c r="R18" s="70"/>
      <c r="S18" s="77"/>
      <c r="T18" s="68"/>
      <c r="U18" s="70"/>
      <c r="V18" s="70"/>
      <c r="W18" s="70"/>
      <c r="X18" s="70"/>
      <c r="Y18" s="70"/>
      <c r="Z18" s="71"/>
      <c r="AA18" s="71"/>
      <c r="AB18" s="71"/>
      <c r="AC18" s="71"/>
      <c r="AD18" s="71"/>
      <c r="AE18" s="71"/>
      <c r="AF18" s="71"/>
      <c r="AG18" s="71"/>
      <c r="AH18" s="71"/>
      <c r="AI18" s="72"/>
      <c r="AJ18" s="71"/>
      <c r="AK18" s="71"/>
      <c r="AL18" s="71"/>
      <c r="AM18" s="71"/>
      <c r="AN18" s="71"/>
      <c r="AO18" s="71"/>
      <c r="AP18" s="71"/>
    </row>
    <row r="19" spans="1:42" s="78" customFormat="1" ht="17.25" x14ac:dyDescent="0.2">
      <c r="A19" s="66"/>
      <c r="B19" s="134"/>
      <c r="C19" s="135"/>
      <c r="D19" s="140"/>
      <c r="E19" s="140" t="s">
        <v>22</v>
      </c>
      <c r="F19" s="141">
        <f>+F20+F21</f>
        <v>4425.234909000168</v>
      </c>
      <c r="G19" s="141">
        <f t="shared" ref="G19:R19" si="4">+G20+G21</f>
        <v>504.02612035959885</v>
      </c>
      <c r="H19" s="141">
        <f t="shared" si="4"/>
        <v>673.90285527336539</v>
      </c>
      <c r="I19" s="141">
        <f t="shared" si="4"/>
        <v>550.657956371257</v>
      </c>
      <c r="J19" s="141">
        <f t="shared" si="4"/>
        <v>195.36673796241524</v>
      </c>
      <c r="K19" s="141">
        <f t="shared" si="4"/>
        <v>322.33210922730575</v>
      </c>
      <c r="L19" s="141">
        <f t="shared" si="4"/>
        <v>437.92424994924181</v>
      </c>
      <c r="M19" s="141">
        <f t="shared" si="4"/>
        <v>282.75113799581135</v>
      </c>
      <c r="N19" s="141">
        <f t="shared" si="4"/>
        <v>374.56508925760431</v>
      </c>
      <c r="O19" s="141">
        <f t="shared" si="4"/>
        <v>261.54581564188777</v>
      </c>
      <c r="P19" s="141">
        <f t="shared" si="4"/>
        <v>323.34790237843748</v>
      </c>
      <c r="Q19" s="141">
        <f t="shared" si="4"/>
        <v>256.33163366180588</v>
      </c>
      <c r="R19" s="141">
        <f t="shared" si="4"/>
        <v>242.48330092143718</v>
      </c>
      <c r="S19" s="136"/>
      <c r="T19" s="68"/>
      <c r="U19" s="70"/>
      <c r="V19" s="70"/>
      <c r="W19" s="70"/>
      <c r="X19" s="70"/>
      <c r="Y19" s="70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71"/>
      <c r="AK19" s="71"/>
      <c r="AL19" s="71"/>
      <c r="AM19" s="71"/>
      <c r="AN19" s="71"/>
      <c r="AO19" s="71"/>
      <c r="AP19" s="71"/>
    </row>
    <row r="20" spans="1:42" s="66" customFormat="1" ht="15" x14ac:dyDescent="0.25">
      <c r="B20" s="76"/>
      <c r="C20" s="71"/>
      <c r="D20" s="71"/>
      <c r="E20" s="82" t="s">
        <v>19</v>
      </c>
      <c r="F20" s="70">
        <f>SUM(G20:R20)</f>
        <v>3711.234909000168</v>
      </c>
      <c r="G20" s="161">
        <v>420.02612035959885</v>
      </c>
      <c r="H20" s="161">
        <v>446.90285527336539</v>
      </c>
      <c r="I20" s="161">
        <v>422.657956371257</v>
      </c>
      <c r="J20" s="161">
        <v>173.36673796241524</v>
      </c>
      <c r="K20" s="161">
        <v>266.33210922730575</v>
      </c>
      <c r="L20" s="161">
        <v>368.92424994924181</v>
      </c>
      <c r="M20" s="161">
        <v>272.75113799581135</v>
      </c>
      <c r="N20" s="161">
        <v>349.56508925760431</v>
      </c>
      <c r="O20" s="161">
        <v>239.54581564188777</v>
      </c>
      <c r="P20" s="161">
        <v>289.34790237843748</v>
      </c>
      <c r="Q20" s="161">
        <v>256.33163366180588</v>
      </c>
      <c r="R20" s="161">
        <v>205.48330092143718</v>
      </c>
      <c r="S20" s="77"/>
      <c r="T20" s="68"/>
      <c r="U20" s="70"/>
      <c r="V20" s="70"/>
      <c r="W20" s="70"/>
      <c r="X20" s="70"/>
      <c r="Y20" s="70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71"/>
      <c r="AK20" s="71"/>
      <c r="AL20" s="71"/>
      <c r="AM20" s="71"/>
      <c r="AN20" s="71"/>
      <c r="AO20" s="71"/>
      <c r="AP20" s="71"/>
    </row>
    <row r="21" spans="1:42" s="66" customFormat="1" ht="15" x14ac:dyDescent="0.25">
      <c r="B21" s="76"/>
      <c r="C21" s="71"/>
      <c r="D21" s="71"/>
      <c r="E21" s="82" t="s">
        <v>20</v>
      </c>
      <c r="F21" s="70">
        <f>SUM(G21:R21)</f>
        <v>714</v>
      </c>
      <c r="G21" s="160">
        <v>84</v>
      </c>
      <c r="H21" s="160">
        <v>227</v>
      </c>
      <c r="I21" s="160">
        <v>128</v>
      </c>
      <c r="J21" s="160">
        <v>22</v>
      </c>
      <c r="K21" s="160">
        <v>56</v>
      </c>
      <c r="L21" s="160">
        <v>69</v>
      </c>
      <c r="M21" s="160">
        <v>10</v>
      </c>
      <c r="N21" s="160">
        <v>25</v>
      </c>
      <c r="O21" s="160">
        <v>22</v>
      </c>
      <c r="P21" s="160">
        <v>34</v>
      </c>
      <c r="Q21" s="160">
        <v>0</v>
      </c>
      <c r="R21" s="160">
        <v>37</v>
      </c>
      <c r="S21" s="77"/>
      <c r="T21" s="68"/>
      <c r="U21" s="70"/>
      <c r="V21" s="70"/>
      <c r="W21" s="70"/>
      <c r="X21" s="70"/>
      <c r="Y21" s="70"/>
      <c r="Z21" s="71"/>
      <c r="AA21" s="71"/>
      <c r="AB21" s="71"/>
      <c r="AC21" s="71"/>
      <c r="AD21" s="71"/>
      <c r="AE21" s="71"/>
      <c r="AF21" s="71"/>
      <c r="AG21" s="71"/>
      <c r="AH21" s="71"/>
      <c r="AI21" s="72"/>
      <c r="AJ21" s="71"/>
      <c r="AK21" s="71"/>
      <c r="AL21" s="71"/>
      <c r="AM21" s="71"/>
      <c r="AN21" s="71"/>
      <c r="AO21" s="71"/>
      <c r="AP21" s="71"/>
    </row>
    <row r="22" spans="1:42" s="66" customFormat="1" ht="14.25" x14ac:dyDescent="0.2">
      <c r="B22" s="76"/>
      <c r="C22" s="71"/>
      <c r="D22" s="71"/>
      <c r="E22" s="71"/>
      <c r="F22" s="70"/>
      <c r="G22" s="70"/>
      <c r="H22" s="70"/>
      <c r="I22" s="70"/>
      <c r="J22" s="70"/>
      <c r="K22" s="70"/>
      <c r="L22" s="70"/>
      <c r="M22" s="70"/>
      <c r="N22" s="71"/>
      <c r="O22" s="70"/>
      <c r="P22" s="70"/>
      <c r="Q22" s="70"/>
      <c r="R22" s="70"/>
      <c r="S22" s="77"/>
      <c r="T22" s="68"/>
      <c r="U22" s="70"/>
      <c r="V22" s="70"/>
      <c r="W22" s="70"/>
      <c r="X22" s="70"/>
      <c r="Y22" s="70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1"/>
      <c r="AK22" s="71"/>
      <c r="AL22" s="71"/>
      <c r="AM22" s="71"/>
      <c r="AN22" s="71"/>
      <c r="AO22" s="71"/>
      <c r="AP22" s="71"/>
    </row>
    <row r="23" spans="1:42" s="78" customFormat="1" ht="15" x14ac:dyDescent="0.25">
      <c r="A23" s="66"/>
      <c r="B23" s="134"/>
      <c r="C23" s="135"/>
      <c r="D23" s="137"/>
      <c r="E23" s="137" t="s">
        <v>23</v>
      </c>
      <c r="F23" s="138">
        <f>+F24+F25</f>
        <v>507312.92464660131</v>
      </c>
      <c r="G23" s="138">
        <f t="shared" ref="G23:R23" si="5">+G24+G25</f>
        <v>47917.807042047403</v>
      </c>
      <c r="H23" s="138">
        <f t="shared" si="5"/>
        <v>47645.186577836641</v>
      </c>
      <c r="I23" s="138">
        <f t="shared" si="5"/>
        <v>46407.742500311258</v>
      </c>
      <c r="J23" s="138">
        <f t="shared" si="5"/>
        <v>40117.922700462965</v>
      </c>
      <c r="K23" s="138">
        <f t="shared" si="5"/>
        <v>43063.029147713911</v>
      </c>
      <c r="L23" s="138">
        <f t="shared" si="5"/>
        <v>34392.769815611398</v>
      </c>
      <c r="M23" s="138">
        <f t="shared" si="5"/>
        <v>44120.516611891711</v>
      </c>
      <c r="N23" s="138">
        <f t="shared" si="5"/>
        <v>37174.967671356397</v>
      </c>
      <c r="O23" s="138">
        <f t="shared" si="5"/>
        <v>38540.389718369821</v>
      </c>
      <c r="P23" s="138">
        <f t="shared" si="5"/>
        <v>43514.287797897901</v>
      </c>
      <c r="Q23" s="138">
        <f t="shared" si="5"/>
        <v>42632.828764920792</v>
      </c>
      <c r="R23" s="138">
        <f t="shared" si="5"/>
        <v>41785.476298181078</v>
      </c>
      <c r="S23" s="136"/>
      <c r="T23" s="68"/>
      <c r="U23" s="70"/>
      <c r="V23" s="70"/>
      <c r="W23" s="70"/>
      <c r="X23" s="70"/>
      <c r="Y23" s="70"/>
      <c r="Z23" s="71"/>
      <c r="AA23" s="71"/>
      <c r="AB23" s="71"/>
      <c r="AC23" s="71"/>
      <c r="AD23" s="71"/>
      <c r="AE23" s="71"/>
      <c r="AF23" s="71"/>
      <c r="AG23" s="71"/>
      <c r="AH23" s="71"/>
      <c r="AI23" s="72"/>
      <c r="AJ23" s="71"/>
      <c r="AK23" s="71"/>
      <c r="AL23" s="71"/>
      <c r="AM23" s="71"/>
      <c r="AN23" s="71"/>
      <c r="AO23" s="71"/>
      <c r="AP23" s="71"/>
    </row>
    <row r="24" spans="1:42" s="66" customFormat="1" ht="15" x14ac:dyDescent="0.25">
      <c r="B24" s="76"/>
      <c r="C24" s="71"/>
      <c r="D24" s="71"/>
      <c r="E24" s="82" t="s">
        <v>19</v>
      </c>
      <c r="F24" s="70">
        <f>SUM(G24:R24)</f>
        <v>456318.92464660131</v>
      </c>
      <c r="G24" s="157">
        <v>46318.807042047403</v>
      </c>
      <c r="H24" s="157">
        <v>45534.186577836641</v>
      </c>
      <c r="I24" s="157">
        <v>42675.742500311258</v>
      </c>
      <c r="J24" s="157">
        <v>34517.922700462965</v>
      </c>
      <c r="K24" s="157">
        <v>36902.029147713911</v>
      </c>
      <c r="L24" s="157">
        <v>32805.769815611398</v>
      </c>
      <c r="M24" s="157">
        <v>36753.516611891711</v>
      </c>
      <c r="N24" s="157">
        <v>32079.967671356397</v>
      </c>
      <c r="O24" s="157">
        <v>33379.389718369821</v>
      </c>
      <c r="P24" s="157">
        <v>37133.287797897901</v>
      </c>
      <c r="Q24" s="157">
        <v>39190.828764920792</v>
      </c>
      <c r="R24" s="157">
        <v>39027.476298181078</v>
      </c>
      <c r="S24" s="77"/>
      <c r="T24" s="68"/>
      <c r="U24" s="70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2"/>
      <c r="AJ24" s="71"/>
      <c r="AK24" s="71"/>
      <c r="AL24" s="71"/>
      <c r="AM24" s="71"/>
      <c r="AN24" s="71"/>
      <c r="AO24" s="71"/>
      <c r="AP24" s="71"/>
    </row>
    <row r="25" spans="1:42" s="66" customFormat="1" ht="17.25" x14ac:dyDescent="0.25">
      <c r="B25" s="67"/>
      <c r="E25" s="79" t="s">
        <v>24</v>
      </c>
      <c r="F25" s="68">
        <f>SUM(G25:R25)</f>
        <v>50994</v>
      </c>
      <c r="G25" s="156">
        <v>1599</v>
      </c>
      <c r="H25" s="156">
        <v>2111</v>
      </c>
      <c r="I25" s="156">
        <v>3732</v>
      </c>
      <c r="J25" s="156">
        <v>5600</v>
      </c>
      <c r="K25" s="156">
        <v>6161</v>
      </c>
      <c r="L25" s="156">
        <v>1587</v>
      </c>
      <c r="M25" s="156">
        <v>7367</v>
      </c>
      <c r="N25" s="156">
        <v>5095</v>
      </c>
      <c r="O25" s="156">
        <v>5161</v>
      </c>
      <c r="P25" s="156">
        <v>6381</v>
      </c>
      <c r="Q25" s="156">
        <v>3442</v>
      </c>
      <c r="R25" s="156">
        <v>2758</v>
      </c>
      <c r="S25" s="69"/>
      <c r="T25" s="68"/>
      <c r="U25" s="70"/>
      <c r="V25" s="70"/>
      <c r="W25" s="70"/>
      <c r="X25" s="70"/>
      <c r="Y25" s="70"/>
      <c r="Z25" s="71"/>
      <c r="AA25" s="71"/>
      <c r="AB25" s="71"/>
      <c r="AC25" s="71"/>
      <c r="AD25" s="71"/>
      <c r="AE25" s="71"/>
      <c r="AF25" s="71"/>
      <c r="AG25" s="71"/>
      <c r="AH25" s="71"/>
      <c r="AI25" s="72"/>
      <c r="AJ25" s="71"/>
      <c r="AK25" s="71"/>
      <c r="AL25" s="71"/>
      <c r="AM25" s="71"/>
      <c r="AN25" s="71"/>
      <c r="AO25" s="71"/>
      <c r="AP25" s="71"/>
    </row>
    <row r="26" spans="1:42" s="66" customFormat="1" ht="14.25" x14ac:dyDescent="0.2">
      <c r="B26" s="67"/>
      <c r="F26" s="68"/>
      <c r="S26" s="69"/>
      <c r="T26" s="68"/>
      <c r="U26" s="70"/>
      <c r="V26" s="70"/>
      <c r="W26" s="70"/>
      <c r="X26" s="70"/>
      <c r="Y26" s="70"/>
      <c r="Z26" s="71"/>
      <c r="AA26" s="71"/>
      <c r="AB26" s="71"/>
      <c r="AC26" s="71"/>
      <c r="AD26" s="71"/>
      <c r="AE26" s="71"/>
      <c r="AF26" s="71"/>
      <c r="AG26" s="71"/>
      <c r="AH26" s="71"/>
      <c r="AI26" s="72"/>
      <c r="AJ26" s="71"/>
      <c r="AK26" s="71"/>
      <c r="AL26" s="71"/>
      <c r="AM26" s="71"/>
      <c r="AN26" s="71"/>
      <c r="AO26" s="71"/>
      <c r="AP26" s="71"/>
    </row>
    <row r="27" spans="1:42" s="51" customFormat="1" ht="18.75" customHeight="1" x14ac:dyDescent="0.2">
      <c r="B27" s="73"/>
      <c r="C27" s="74" t="s">
        <v>25</v>
      </c>
      <c r="D27" s="74" t="s">
        <v>26</v>
      </c>
      <c r="E27" s="74"/>
      <c r="F27" s="64">
        <f>SUM(G27:R27)</f>
        <v>80057.791599999997</v>
      </c>
      <c r="G27" s="64">
        <f>SUM(G29:G31)</f>
        <v>4968.5509999999995</v>
      </c>
      <c r="H27" s="64">
        <f t="shared" ref="H27:R27" si="6">SUM(H29:H31)</f>
        <v>4602.4100000000008</v>
      </c>
      <c r="I27" s="64">
        <f t="shared" si="6"/>
        <v>9731.26</v>
      </c>
      <c r="J27" s="64">
        <f t="shared" si="6"/>
        <v>2842.5039999999999</v>
      </c>
      <c r="K27" s="64">
        <f t="shared" si="6"/>
        <v>3238.0135</v>
      </c>
      <c r="L27" s="64">
        <f t="shared" si="6"/>
        <v>4847.384</v>
      </c>
      <c r="M27" s="64">
        <f t="shared" si="6"/>
        <v>18233.255499999999</v>
      </c>
      <c r="N27" s="64">
        <f t="shared" si="6"/>
        <v>8683.4695000000011</v>
      </c>
      <c r="O27" s="64">
        <f t="shared" si="6"/>
        <v>7354.9354999999996</v>
      </c>
      <c r="P27" s="64">
        <f t="shared" si="6"/>
        <v>5822.6589999999997</v>
      </c>
      <c r="Q27" s="64">
        <f t="shared" si="6"/>
        <v>2042.4839999999999</v>
      </c>
      <c r="R27" s="64">
        <f t="shared" si="6"/>
        <v>7690.8655999999992</v>
      </c>
      <c r="S27" s="65"/>
      <c r="T27" s="53"/>
      <c r="U27" s="54"/>
      <c r="V27" s="54"/>
      <c r="W27" s="54"/>
      <c r="X27" s="54"/>
      <c r="Y27" s="54"/>
      <c r="Z27" s="55"/>
      <c r="AA27" s="55"/>
      <c r="AB27" s="55"/>
      <c r="AC27" s="55"/>
      <c r="AD27" s="55"/>
      <c r="AE27" s="55"/>
      <c r="AF27" s="55"/>
      <c r="AG27" s="55"/>
      <c r="AH27" s="55"/>
      <c r="AI27" s="56"/>
      <c r="AJ27" s="55"/>
      <c r="AK27" s="55"/>
      <c r="AL27" s="55"/>
      <c r="AM27" s="55"/>
      <c r="AN27" s="55"/>
      <c r="AO27" s="55"/>
      <c r="AP27" s="55"/>
    </row>
    <row r="28" spans="1:42" s="66" customFormat="1" ht="10.5" customHeight="1" x14ac:dyDescent="0.2">
      <c r="B28" s="67"/>
      <c r="F28" s="83"/>
      <c r="G28" s="68"/>
      <c r="H28" s="68"/>
      <c r="I28" s="68"/>
      <c r="J28" s="68" t="s">
        <v>27</v>
      </c>
      <c r="K28" s="68"/>
      <c r="L28" s="68"/>
      <c r="M28" s="68"/>
      <c r="N28" s="68"/>
      <c r="O28" s="68"/>
      <c r="P28" s="68"/>
      <c r="Q28" s="68"/>
      <c r="R28" s="68"/>
      <c r="S28" s="69"/>
      <c r="T28" s="68"/>
      <c r="U28" s="70"/>
      <c r="V28" s="70"/>
      <c r="W28" s="70"/>
      <c r="X28" s="70"/>
      <c r="Y28" s="70"/>
      <c r="Z28" s="84"/>
      <c r="AA28" s="71"/>
      <c r="AB28" s="71"/>
      <c r="AC28" s="71"/>
      <c r="AD28" s="71"/>
      <c r="AE28" s="71"/>
      <c r="AF28" s="71"/>
      <c r="AG28" s="71"/>
      <c r="AH28" s="71"/>
      <c r="AI28" s="72"/>
      <c r="AJ28" s="71"/>
      <c r="AK28" s="71"/>
      <c r="AL28" s="71"/>
      <c r="AM28" s="71"/>
      <c r="AN28" s="71"/>
      <c r="AO28" s="71"/>
      <c r="AP28" s="71"/>
    </row>
    <row r="29" spans="1:42" s="66" customFormat="1" ht="14.25" x14ac:dyDescent="0.2">
      <c r="B29" s="67"/>
      <c r="D29" s="85"/>
      <c r="E29" s="66" t="s">
        <v>28</v>
      </c>
      <c r="F29" s="68">
        <f>SUM(G29:R29)</f>
        <v>35794.769099999998</v>
      </c>
      <c r="G29" s="70">
        <v>66.414000000000001</v>
      </c>
      <c r="H29" s="70">
        <v>1209.1850000000002</v>
      </c>
      <c r="I29" s="70">
        <v>230.2</v>
      </c>
      <c r="J29" s="70">
        <v>169.99399999999997</v>
      </c>
      <c r="K29" s="70">
        <v>287.57150000000001</v>
      </c>
      <c r="L29" s="70">
        <v>1948.1549999999995</v>
      </c>
      <c r="M29" s="70">
        <v>15069.010999999999</v>
      </c>
      <c r="N29" s="70">
        <v>3898.2895000000008</v>
      </c>
      <c r="O29" s="70">
        <v>3722.017499999999</v>
      </c>
      <c r="P29" s="70">
        <v>4772.4029999999993</v>
      </c>
      <c r="Q29" s="70">
        <v>385.238</v>
      </c>
      <c r="R29" s="70">
        <v>4036.2905999999998</v>
      </c>
      <c r="S29" s="69"/>
      <c r="T29" s="68"/>
      <c r="U29" s="70"/>
      <c r="V29" s="70"/>
      <c r="W29" s="70"/>
      <c r="X29" s="86"/>
      <c r="Y29" s="70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J29" s="71"/>
      <c r="AK29" s="71"/>
      <c r="AL29" s="71"/>
      <c r="AM29" s="71"/>
      <c r="AN29" s="71"/>
      <c r="AO29" s="71"/>
      <c r="AP29" s="71"/>
    </row>
    <row r="30" spans="1:42" s="66" customFormat="1" ht="14.25" customHeight="1" x14ac:dyDescent="0.2">
      <c r="B30" s="67"/>
      <c r="D30" s="85"/>
      <c r="E30" s="66" t="s">
        <v>29</v>
      </c>
      <c r="F30" s="68">
        <f>SUM(G30:R30)</f>
        <v>18410.627</v>
      </c>
      <c r="G30" s="80">
        <v>1480.49</v>
      </c>
      <c r="H30" s="80">
        <v>1347.915</v>
      </c>
      <c r="I30" s="80">
        <v>4526.0700000000006</v>
      </c>
      <c r="J30" s="80">
        <v>849.24</v>
      </c>
      <c r="K30" s="80">
        <v>1186.8240000000001</v>
      </c>
      <c r="L30" s="80">
        <v>1126.49</v>
      </c>
      <c r="M30" s="80">
        <v>836.37599999999986</v>
      </c>
      <c r="N30" s="80">
        <v>1170.93</v>
      </c>
      <c r="O30" s="80">
        <v>1518.9679999999998</v>
      </c>
      <c r="P30" s="80">
        <v>848.26600000000008</v>
      </c>
      <c r="Q30" s="80">
        <v>1438.2139999999999</v>
      </c>
      <c r="R30" s="80">
        <v>2080.8440000000001</v>
      </c>
      <c r="S30" s="69"/>
      <c r="T30" s="68"/>
      <c r="U30" s="70"/>
      <c r="V30" s="70"/>
      <c r="W30" s="70"/>
      <c r="X30" s="86"/>
      <c r="Y30" s="70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J30" s="71"/>
      <c r="AK30" s="71"/>
      <c r="AL30" s="71"/>
      <c r="AM30" s="71"/>
      <c r="AN30" s="71"/>
      <c r="AO30" s="71"/>
      <c r="AP30" s="71"/>
    </row>
    <row r="31" spans="1:42" s="66" customFormat="1" ht="14.25" x14ac:dyDescent="0.2">
      <c r="B31" s="67"/>
      <c r="D31" s="85"/>
      <c r="E31" s="66" t="s">
        <v>30</v>
      </c>
      <c r="F31" s="68">
        <f>SUM(G31:R31)</f>
        <v>25852.395500000002</v>
      </c>
      <c r="G31" s="70">
        <v>3421.6469999999999</v>
      </c>
      <c r="H31" s="70">
        <v>2045.3100000000002</v>
      </c>
      <c r="I31" s="70">
        <v>4974.99</v>
      </c>
      <c r="J31" s="70">
        <v>1823.27</v>
      </c>
      <c r="K31" s="70">
        <v>1763.6179999999997</v>
      </c>
      <c r="L31" s="70">
        <v>1772.739</v>
      </c>
      <c r="M31" s="70">
        <v>2327.8684999999996</v>
      </c>
      <c r="N31" s="70">
        <v>3614.2500000000005</v>
      </c>
      <c r="O31" s="70">
        <v>2113.9500000000003</v>
      </c>
      <c r="P31" s="70">
        <v>201.98999999999998</v>
      </c>
      <c r="Q31" s="70">
        <v>219.03200000000004</v>
      </c>
      <c r="R31" s="70">
        <v>1573.7310000000002</v>
      </c>
      <c r="S31" s="69"/>
      <c r="T31" s="68"/>
      <c r="U31" s="70"/>
      <c r="V31" s="70"/>
      <c r="W31" s="70"/>
      <c r="X31" s="86"/>
      <c r="Y31" s="70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J31" s="71"/>
      <c r="AK31" s="71"/>
      <c r="AL31" s="71"/>
      <c r="AM31" s="71"/>
      <c r="AN31" s="71"/>
      <c r="AO31" s="71"/>
      <c r="AP31" s="71"/>
    </row>
    <row r="32" spans="1:42" s="66" customFormat="1" ht="14.25" x14ac:dyDescent="0.2">
      <c r="B32" s="67"/>
      <c r="D32" s="85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9"/>
      <c r="T32" s="68"/>
      <c r="U32" s="70"/>
      <c r="V32" s="70"/>
      <c r="W32" s="70"/>
      <c r="X32" s="86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2"/>
      <c r="AJ32" s="71"/>
      <c r="AK32" s="71"/>
      <c r="AL32" s="71"/>
      <c r="AM32" s="71"/>
      <c r="AN32" s="71"/>
      <c r="AO32" s="71"/>
      <c r="AP32" s="71"/>
    </row>
    <row r="33" spans="2:42" s="66" customFormat="1" ht="15" x14ac:dyDescent="0.2">
      <c r="B33" s="73"/>
      <c r="C33" s="74" t="s">
        <v>31</v>
      </c>
      <c r="D33" s="74" t="s">
        <v>32</v>
      </c>
      <c r="E33" s="74"/>
      <c r="F33" s="74">
        <f>SUM(G33:R33)</f>
        <v>25312.377917999984</v>
      </c>
      <c r="G33" s="74">
        <f>SUM(G35:G36)</f>
        <v>2673.0368180000023</v>
      </c>
      <c r="H33" s="74">
        <f t="shared" ref="H33:R33" si="7">SUM(H35:H36)</f>
        <v>1132.9300619999983</v>
      </c>
      <c r="I33" s="74">
        <f t="shared" si="7"/>
        <v>1646.5138240000056</v>
      </c>
      <c r="J33" s="74">
        <f t="shared" si="7"/>
        <v>1503.7306739999963</v>
      </c>
      <c r="K33" s="74">
        <f t="shared" si="7"/>
        <v>2133.8050839999978</v>
      </c>
      <c r="L33" s="74">
        <f t="shared" si="7"/>
        <v>1790.7574230000007</v>
      </c>
      <c r="M33" s="74">
        <f t="shared" si="7"/>
        <v>2764.8380879999886</v>
      </c>
      <c r="N33" s="74">
        <f t="shared" si="7"/>
        <v>2287.6470449999979</v>
      </c>
      <c r="O33" s="74">
        <f t="shared" si="7"/>
        <v>2181.6759559999964</v>
      </c>
      <c r="P33" s="74">
        <f t="shared" si="7"/>
        <v>1282.2891600000014</v>
      </c>
      <c r="Q33" s="74">
        <f t="shared" si="7"/>
        <v>3100.5928909999966</v>
      </c>
      <c r="R33" s="74">
        <f t="shared" si="7"/>
        <v>2814.5608930000008</v>
      </c>
      <c r="S33" s="87"/>
      <c r="T33" s="68"/>
      <c r="U33" s="88"/>
      <c r="V33" s="70"/>
      <c r="W33" s="70"/>
      <c r="X33" s="70"/>
      <c r="Y33" s="70"/>
      <c r="Z33" s="70"/>
      <c r="AA33" s="88"/>
      <c r="AB33" s="88"/>
      <c r="AC33" s="88"/>
      <c r="AD33" s="88"/>
      <c r="AE33" s="88"/>
      <c r="AF33" s="88"/>
      <c r="AG33" s="71"/>
      <c r="AH33" s="71"/>
      <c r="AI33" s="72"/>
      <c r="AJ33" s="71"/>
      <c r="AK33" s="71"/>
      <c r="AL33" s="71"/>
      <c r="AM33" s="71"/>
      <c r="AN33" s="71"/>
      <c r="AO33" s="71"/>
      <c r="AP33" s="71"/>
    </row>
    <row r="34" spans="2:42" s="66" customFormat="1" ht="15" x14ac:dyDescent="0.2">
      <c r="B34" s="89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90"/>
      <c r="T34" s="68"/>
      <c r="U34" s="88"/>
      <c r="V34" s="70"/>
      <c r="W34" s="70"/>
      <c r="X34" s="70"/>
      <c r="Y34" s="70"/>
      <c r="Z34" s="70"/>
      <c r="AA34" s="88"/>
      <c r="AB34" s="88"/>
      <c r="AC34" s="88"/>
      <c r="AD34" s="88"/>
      <c r="AE34" s="88"/>
      <c r="AF34" s="88"/>
      <c r="AG34" s="71"/>
      <c r="AH34" s="71"/>
      <c r="AI34" s="72"/>
      <c r="AJ34" s="71"/>
      <c r="AK34" s="71"/>
      <c r="AL34" s="71"/>
      <c r="AM34" s="71"/>
      <c r="AN34" s="71"/>
      <c r="AO34" s="71"/>
      <c r="AP34" s="71"/>
    </row>
    <row r="35" spans="2:42" s="66" customFormat="1" ht="18.75" customHeight="1" x14ac:dyDescent="0.2">
      <c r="B35" s="67"/>
      <c r="E35" s="82" t="s">
        <v>33</v>
      </c>
      <c r="F35" s="68">
        <f>SUM(G35:R35)</f>
        <v>11724.351500000001</v>
      </c>
      <c r="G35" s="155">
        <v>2322.1239999999998</v>
      </c>
      <c r="H35" s="154">
        <v>890.84500000000003</v>
      </c>
      <c r="I35" s="154">
        <v>613.17600000000004</v>
      </c>
      <c r="J35" s="154">
        <v>939.57249999999976</v>
      </c>
      <c r="K35" s="155">
        <v>1075.6350000000002</v>
      </c>
      <c r="L35" s="155">
        <v>1128.9750000000001</v>
      </c>
      <c r="M35" s="155">
        <v>1637.0749999999998</v>
      </c>
      <c r="N35" s="154">
        <v>939.80500000000006</v>
      </c>
      <c r="O35" s="154">
        <v>643.495</v>
      </c>
      <c r="P35" s="154">
        <v>335.28000000000003</v>
      </c>
      <c r="Q35" s="154">
        <v>621.72999999999979</v>
      </c>
      <c r="R35" s="154">
        <v>576.6389999999999</v>
      </c>
      <c r="S35" s="69"/>
      <c r="T35" s="68"/>
      <c r="U35" s="70"/>
      <c r="V35" s="70"/>
      <c r="W35" s="70"/>
      <c r="X35" s="70"/>
      <c r="Y35" s="70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J35" s="71"/>
      <c r="AK35" s="71"/>
      <c r="AL35" s="71"/>
      <c r="AM35" s="71"/>
      <c r="AN35" s="71"/>
      <c r="AO35" s="71"/>
      <c r="AP35" s="71"/>
    </row>
    <row r="36" spans="2:42" s="66" customFormat="1" ht="14.25" x14ac:dyDescent="0.2">
      <c r="B36" s="67"/>
      <c r="E36" s="79" t="s">
        <v>20</v>
      </c>
      <c r="F36" s="68">
        <f>SUM(G36:R36)</f>
        <v>13588.026417999983</v>
      </c>
      <c r="G36" s="154">
        <v>350.91281800000252</v>
      </c>
      <c r="H36" s="154">
        <v>242.08506199999829</v>
      </c>
      <c r="I36" s="155">
        <v>1033.3378240000056</v>
      </c>
      <c r="J36" s="154">
        <v>564.15817399999651</v>
      </c>
      <c r="K36" s="155">
        <v>1058.1700839999976</v>
      </c>
      <c r="L36" s="154">
        <v>661.78242300000056</v>
      </c>
      <c r="M36" s="155">
        <v>1127.7630879999888</v>
      </c>
      <c r="N36" s="155">
        <v>1347.8420449999976</v>
      </c>
      <c r="O36" s="155">
        <v>1538.1809559999965</v>
      </c>
      <c r="P36" s="154">
        <v>947.00916000000143</v>
      </c>
      <c r="Q36" s="155">
        <v>2478.862890999997</v>
      </c>
      <c r="R36" s="155">
        <v>2237.9218930000006</v>
      </c>
      <c r="S36" s="69"/>
      <c r="T36" s="68"/>
      <c r="U36" s="70"/>
      <c r="V36" s="70"/>
      <c r="W36" s="70"/>
      <c r="X36" s="70"/>
      <c r="Y36" s="70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J36" s="71"/>
      <c r="AK36" s="71"/>
      <c r="AL36" s="71"/>
      <c r="AM36" s="71"/>
      <c r="AN36" s="71"/>
      <c r="AO36" s="71"/>
      <c r="AP36" s="71"/>
    </row>
    <row r="37" spans="2:42" s="66" customFormat="1" ht="14.25" x14ac:dyDescent="0.2">
      <c r="B37" s="91"/>
      <c r="C37" s="92"/>
      <c r="D37" s="92"/>
      <c r="E37" s="92"/>
      <c r="F37" s="93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5"/>
      <c r="T37" s="68"/>
      <c r="U37" s="70"/>
      <c r="V37" s="70"/>
      <c r="W37" s="70"/>
      <c r="X37" s="70"/>
      <c r="Y37" s="70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J37" s="71"/>
      <c r="AK37" s="71"/>
      <c r="AL37" s="71"/>
      <c r="AM37" s="71"/>
      <c r="AN37" s="71"/>
      <c r="AO37" s="71"/>
      <c r="AP37" s="71"/>
    </row>
    <row r="38" spans="2:42" ht="1.5" customHeight="1" x14ac:dyDescent="0.2"/>
    <row r="39" spans="2:42" ht="20.25" customHeight="1" x14ac:dyDescent="0.2">
      <c r="B39" s="94" t="s">
        <v>34</v>
      </c>
    </row>
    <row r="40" spans="2:42" ht="14.25" customHeight="1" x14ac:dyDescent="0.2">
      <c r="B40" s="94" t="s">
        <v>35</v>
      </c>
    </row>
    <row r="41" spans="2:42" ht="14.25" customHeight="1" x14ac:dyDescent="0.2">
      <c r="B41" s="146" t="s">
        <v>36</v>
      </c>
    </row>
    <row r="42" spans="2:42" ht="14.25" customHeight="1" x14ac:dyDescent="0.2">
      <c r="B42" s="94" t="s">
        <v>37</v>
      </c>
    </row>
    <row r="43" spans="2:42" s="99" customFormat="1" ht="15" customHeight="1" x14ac:dyDescent="0.2">
      <c r="B43" s="37" t="s">
        <v>38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1"/>
      <c r="V43" s="101"/>
      <c r="W43" s="101"/>
      <c r="X43" s="101"/>
      <c r="Y43" s="101"/>
      <c r="Z43" s="102"/>
      <c r="AA43" s="102"/>
      <c r="AB43" s="102"/>
      <c r="AC43" s="102"/>
      <c r="AD43" s="102"/>
      <c r="AE43" s="102"/>
      <c r="AF43" s="102"/>
      <c r="AG43" s="102"/>
      <c r="AH43" s="102"/>
      <c r="AI43" s="103"/>
      <c r="AJ43" s="102"/>
      <c r="AK43" s="102"/>
      <c r="AL43" s="102"/>
      <c r="AM43" s="102"/>
      <c r="AN43" s="102"/>
      <c r="AO43" s="102"/>
      <c r="AP43" s="102"/>
    </row>
    <row r="44" spans="2:42" ht="12" customHeight="1" x14ac:dyDescent="0.2">
      <c r="B44" s="94" t="s">
        <v>39</v>
      </c>
    </row>
    <row r="45" spans="2:42" s="104" customFormat="1" ht="12" customHeight="1" x14ac:dyDescent="0.2"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6"/>
      <c r="V45" s="106"/>
      <c r="W45" s="106"/>
      <c r="X45" s="106"/>
      <c r="Y45" s="106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</row>
    <row r="46" spans="2:42" s="104" customFormat="1" ht="12" customHeight="1" x14ac:dyDescent="0.2"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  <c r="V46" s="106"/>
      <c r="W46" s="106"/>
      <c r="X46" s="106"/>
      <c r="Y46" s="106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</row>
    <row r="47" spans="2:42" s="104" customFormat="1" ht="12" customHeight="1" x14ac:dyDescent="0.2"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8"/>
      <c r="V47" s="108"/>
      <c r="W47" s="108"/>
      <c r="X47" s="108"/>
      <c r="Y47" s="108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</row>
    <row r="48" spans="2:42" s="104" customFormat="1" ht="12" customHeight="1" x14ac:dyDescent="0.2"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8"/>
      <c r="V48" s="108"/>
      <c r="W48" s="108"/>
      <c r="X48" s="108"/>
      <c r="Y48" s="108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</row>
    <row r="49" spans="6:42" s="104" customFormat="1" ht="12" customHeight="1" x14ac:dyDescent="0.2"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8"/>
      <c r="V49" s="108"/>
      <c r="W49" s="108"/>
      <c r="X49" s="108"/>
      <c r="Y49" s="108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</row>
    <row r="50" spans="6:42" s="104" customFormat="1" ht="12" customHeight="1" x14ac:dyDescent="0.2"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8"/>
      <c r="V50" s="108"/>
      <c r="W50" s="108"/>
      <c r="X50" s="108"/>
      <c r="Y50" s="108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</row>
    <row r="51" spans="6:42" s="104" customFormat="1" ht="12" customHeight="1" x14ac:dyDescent="0.2"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8"/>
      <c r="V51" s="108"/>
      <c r="W51" s="108"/>
      <c r="X51" s="108"/>
      <c r="Y51" s="108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</row>
    <row r="52" spans="6:42" s="104" customFormat="1" ht="12" customHeight="1" x14ac:dyDescent="0.2"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8"/>
      <c r="V52" s="108"/>
      <c r="W52" s="108"/>
      <c r="X52" s="108"/>
      <c r="Y52" s="108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</row>
    <row r="53" spans="6:42" s="104" customFormat="1" x14ac:dyDescent="0.2"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8"/>
      <c r="V53" s="108"/>
      <c r="W53" s="108"/>
      <c r="X53" s="108"/>
      <c r="Y53" s="108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</row>
    <row r="54" spans="6:42" s="104" customFormat="1" x14ac:dyDescent="0.2"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10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9"/>
      <c r="AI54" s="109"/>
      <c r="AJ54" s="109"/>
      <c r="AK54" s="109"/>
      <c r="AL54" s="109"/>
      <c r="AM54" s="109"/>
      <c r="AN54" s="109"/>
      <c r="AO54" s="109"/>
      <c r="AP54" s="109"/>
    </row>
    <row r="55" spans="6:42" s="104" customFormat="1" x14ac:dyDescent="0.2"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11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9"/>
      <c r="AJ55" s="109"/>
      <c r="AK55" s="109"/>
      <c r="AL55" s="109"/>
      <c r="AM55" s="109"/>
      <c r="AN55" s="109"/>
      <c r="AO55" s="109"/>
      <c r="AP55" s="109"/>
    </row>
    <row r="56" spans="6:42" s="104" customFormat="1" x14ac:dyDescent="0.2"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11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9"/>
      <c r="AI56" s="109"/>
      <c r="AJ56" s="109"/>
      <c r="AK56" s="109"/>
      <c r="AL56" s="109"/>
      <c r="AM56" s="109"/>
      <c r="AN56" s="109"/>
      <c r="AO56" s="109"/>
      <c r="AP56" s="109"/>
    </row>
    <row r="57" spans="6:42" s="104" customFormat="1" x14ac:dyDescent="0.2"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11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9"/>
      <c r="AI57" s="109"/>
      <c r="AJ57" s="109"/>
      <c r="AK57" s="109"/>
      <c r="AL57" s="109"/>
      <c r="AM57" s="109"/>
      <c r="AN57" s="109"/>
      <c r="AO57" s="109"/>
      <c r="AP57" s="109"/>
    </row>
    <row r="58" spans="6:42" s="104" customFormat="1" x14ac:dyDescent="0.2"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11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9"/>
      <c r="AI58" s="109"/>
      <c r="AJ58" s="109"/>
      <c r="AK58" s="109"/>
      <c r="AL58" s="109"/>
      <c r="AM58" s="109"/>
      <c r="AN58" s="109"/>
      <c r="AO58" s="109"/>
      <c r="AP58" s="109"/>
    </row>
    <row r="59" spans="6:42" s="104" customFormat="1" x14ac:dyDescent="0.2"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8"/>
      <c r="V59" s="108"/>
      <c r="W59" s="108"/>
      <c r="X59" s="108"/>
      <c r="Y59" s="108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</row>
    <row r="60" spans="6:42" s="104" customFormat="1" x14ac:dyDescent="0.2"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8"/>
      <c r="V60" s="108"/>
      <c r="W60" s="108"/>
      <c r="X60" s="108"/>
      <c r="Y60" s="108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</row>
    <row r="61" spans="6:42" s="104" customFormat="1" x14ac:dyDescent="0.2"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8"/>
      <c r="V61" s="108"/>
      <c r="W61" s="108"/>
      <c r="X61" s="108"/>
      <c r="Y61" s="108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</row>
    <row r="62" spans="6:42" s="104" customFormat="1" x14ac:dyDescent="0.2"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8"/>
      <c r="V62" s="108"/>
      <c r="W62" s="108"/>
      <c r="X62" s="108"/>
      <c r="Y62" s="108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</row>
    <row r="63" spans="6:42" s="104" customFormat="1" x14ac:dyDescent="0.2"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8"/>
      <c r="V63" s="108"/>
      <c r="W63" s="108"/>
      <c r="X63" s="108"/>
      <c r="Y63" s="108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</row>
    <row r="64" spans="6:42" s="104" customFormat="1" x14ac:dyDescent="0.2"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8"/>
      <c r="V64" s="108"/>
      <c r="W64" s="108"/>
      <c r="X64" s="108"/>
      <c r="Y64" s="108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</row>
    <row r="65" spans="6:42" s="104" customFormat="1" x14ac:dyDescent="0.2"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8"/>
      <c r="V65" s="108"/>
      <c r="W65" s="108"/>
      <c r="X65" s="108"/>
      <c r="Y65" s="108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</row>
    <row r="66" spans="6:42" s="104" customFormat="1" x14ac:dyDescent="0.2"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96"/>
      <c r="V66" s="96"/>
      <c r="W66" s="96"/>
      <c r="X66" s="96"/>
      <c r="Y66" s="96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107"/>
      <c r="AK66" s="107"/>
      <c r="AL66" s="107"/>
      <c r="AM66" s="107"/>
      <c r="AN66" s="107"/>
      <c r="AO66" s="107"/>
      <c r="AP66" s="107"/>
    </row>
    <row r="67" spans="6:42" s="104" customFormat="1" x14ac:dyDescent="0.2"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6"/>
      <c r="V67" s="106"/>
      <c r="W67" s="106"/>
      <c r="X67" s="106"/>
      <c r="Y67" s="106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</row>
    <row r="68" spans="6:42" s="104" customFormat="1" x14ac:dyDescent="0.2"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6"/>
      <c r="V68" s="106"/>
      <c r="W68" s="106"/>
      <c r="X68" s="106"/>
      <c r="Y68" s="106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</row>
    <row r="69" spans="6:42" s="104" customFormat="1" x14ac:dyDescent="0.2"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6"/>
      <c r="V69" s="106"/>
      <c r="W69" s="106"/>
      <c r="X69" s="106"/>
      <c r="Y69" s="106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</row>
    <row r="70" spans="6:42" s="104" customFormat="1" x14ac:dyDescent="0.2"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/>
      <c r="V70" s="106"/>
      <c r="W70" s="106"/>
      <c r="X70" s="106"/>
      <c r="Y70" s="106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</row>
    <row r="71" spans="6:42" s="104" customFormat="1" x14ac:dyDescent="0.2"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6"/>
      <c r="V71" s="106"/>
      <c r="W71" s="106"/>
      <c r="X71" s="106"/>
      <c r="Y71" s="106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</row>
    <row r="72" spans="6:42" s="104" customFormat="1" x14ac:dyDescent="0.2"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6"/>
      <c r="V72" s="106"/>
      <c r="W72" s="106"/>
      <c r="X72" s="106"/>
      <c r="Y72" s="106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</row>
    <row r="73" spans="6:42" s="104" customFormat="1" x14ac:dyDescent="0.2"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6"/>
      <c r="V73" s="106"/>
      <c r="W73" s="106"/>
      <c r="X73" s="106"/>
      <c r="Y73" s="106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</row>
    <row r="74" spans="6:42" s="104" customFormat="1" x14ac:dyDescent="0.2"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6"/>
      <c r="V74" s="106"/>
      <c r="W74" s="106"/>
      <c r="X74" s="106"/>
      <c r="Y74" s="106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</row>
    <row r="75" spans="6:42" s="104" customFormat="1" x14ac:dyDescent="0.2"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6"/>
      <c r="V75" s="106"/>
      <c r="W75" s="106"/>
      <c r="X75" s="106"/>
      <c r="Y75" s="106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</row>
    <row r="76" spans="6:42" s="104" customFormat="1" x14ac:dyDescent="0.2"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6"/>
      <c r="V76" s="106"/>
      <c r="W76" s="106"/>
      <c r="X76" s="106"/>
      <c r="Y76" s="106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</row>
    <row r="77" spans="6:42" s="104" customFormat="1" x14ac:dyDescent="0.2"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6"/>
      <c r="V77" s="106"/>
      <c r="W77" s="106"/>
      <c r="X77" s="106"/>
      <c r="Y77" s="106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</row>
    <row r="78" spans="6:42" s="104" customFormat="1" x14ac:dyDescent="0.2"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6"/>
      <c r="V78" s="106"/>
      <c r="W78" s="106"/>
      <c r="X78" s="106"/>
      <c r="Y78" s="106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</row>
    <row r="79" spans="6:42" s="104" customFormat="1" x14ac:dyDescent="0.2"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6"/>
      <c r="V79" s="106"/>
      <c r="W79" s="106"/>
      <c r="X79" s="106"/>
      <c r="Y79" s="106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</row>
    <row r="80" spans="6:42" s="104" customFormat="1" x14ac:dyDescent="0.2"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6"/>
      <c r="V80" s="106"/>
      <c r="W80" s="106"/>
      <c r="X80" s="106"/>
      <c r="Y80" s="106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</row>
    <row r="81" spans="2:42" s="104" customFormat="1" x14ac:dyDescent="0.2">
      <c r="B81" s="104" t="s">
        <v>40</v>
      </c>
      <c r="D81" s="104" t="s">
        <v>27</v>
      </c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6"/>
      <c r="V81" s="106"/>
      <c r="W81" s="106"/>
      <c r="X81" s="106"/>
      <c r="Y81" s="106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</row>
    <row r="82" spans="2:42" s="104" customFormat="1" x14ac:dyDescent="0.2"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6"/>
      <c r="V82" s="106"/>
      <c r="W82" s="106"/>
      <c r="X82" s="106"/>
      <c r="Y82" s="106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</row>
    <row r="83" spans="2:42" s="104" customFormat="1" x14ac:dyDescent="0.2"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6"/>
      <c r="V83" s="106"/>
      <c r="W83" s="106"/>
      <c r="X83" s="106"/>
      <c r="Y83" s="106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</row>
    <row r="84" spans="2:42" s="104" customFormat="1" x14ac:dyDescent="0.2"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6"/>
      <c r="V84" s="106"/>
      <c r="W84" s="106"/>
      <c r="X84" s="106"/>
      <c r="Y84" s="106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</row>
    <row r="85" spans="2:42" s="104" customFormat="1" x14ac:dyDescent="0.2">
      <c r="C85" s="94" t="s">
        <v>41</v>
      </c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6"/>
      <c r="V85" s="106"/>
      <c r="W85" s="106"/>
      <c r="X85" s="106"/>
      <c r="Y85" s="106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</row>
    <row r="86" spans="2:42" s="104" customFormat="1" x14ac:dyDescent="0.2"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6"/>
      <c r="V86" s="106"/>
      <c r="W86" s="106"/>
      <c r="X86" s="106"/>
      <c r="Y86" s="106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</row>
    <row r="87" spans="2:42" s="104" customFormat="1" x14ac:dyDescent="0.2"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6"/>
      <c r="V87" s="106"/>
      <c r="W87" s="106"/>
      <c r="X87" s="106"/>
      <c r="Y87" s="106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</row>
    <row r="88" spans="2:42" s="104" customFormat="1" x14ac:dyDescent="0.2"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6"/>
      <c r="V88" s="106"/>
      <c r="W88" s="106"/>
      <c r="X88" s="106"/>
      <c r="Y88" s="106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</row>
    <row r="89" spans="2:42" s="104" customFormat="1" x14ac:dyDescent="0.2"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6"/>
      <c r="V89" s="106"/>
      <c r="W89" s="106"/>
      <c r="X89" s="106"/>
      <c r="Y89" s="106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</row>
    <row r="90" spans="2:42" s="104" customFormat="1" x14ac:dyDescent="0.2"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6"/>
      <c r="V90" s="106"/>
      <c r="W90" s="106"/>
      <c r="X90" s="106"/>
      <c r="Y90" s="106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</row>
    <row r="91" spans="2:42" s="104" customFormat="1" x14ac:dyDescent="0.2"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6"/>
      <c r="V91" s="106"/>
      <c r="W91" s="106"/>
      <c r="X91" s="106"/>
      <c r="Y91" s="106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</row>
    <row r="92" spans="2:42" s="104" customFormat="1" x14ac:dyDescent="0.2"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6"/>
      <c r="V92" s="106"/>
      <c r="W92" s="106"/>
      <c r="X92" s="106"/>
      <c r="Y92" s="106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</row>
    <row r="93" spans="2:42" s="104" customFormat="1" x14ac:dyDescent="0.2"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6"/>
      <c r="V93" s="106"/>
      <c r="W93" s="106"/>
      <c r="X93" s="106"/>
      <c r="Y93" s="106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</row>
    <row r="94" spans="2:42" s="104" customFormat="1" x14ac:dyDescent="0.2"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6"/>
      <c r="V94" s="106"/>
      <c r="W94" s="106"/>
      <c r="X94" s="106"/>
      <c r="Y94" s="106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</row>
    <row r="95" spans="2:42" s="104" customFormat="1" x14ac:dyDescent="0.2"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6"/>
      <c r="V95" s="106"/>
      <c r="W95" s="106"/>
      <c r="X95" s="106"/>
      <c r="Y95" s="106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</row>
    <row r="96" spans="2:42" s="104" customFormat="1" x14ac:dyDescent="0.2"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6"/>
      <c r="V96" s="106"/>
      <c r="W96" s="106"/>
      <c r="X96" s="106"/>
      <c r="Y96" s="106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</row>
    <row r="97" spans="6:42" s="104" customFormat="1" x14ac:dyDescent="0.2"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6"/>
      <c r="V97" s="106"/>
      <c r="W97" s="106"/>
      <c r="X97" s="106"/>
      <c r="Y97" s="106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</row>
    <row r="98" spans="6:42" s="104" customFormat="1" x14ac:dyDescent="0.2"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6"/>
      <c r="V98" s="106"/>
      <c r="W98" s="106"/>
      <c r="X98" s="106"/>
      <c r="Y98" s="106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</row>
    <row r="99" spans="6:42" s="104" customFormat="1" x14ac:dyDescent="0.2"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6"/>
      <c r="V99" s="106"/>
      <c r="W99" s="106"/>
      <c r="X99" s="106"/>
      <c r="Y99" s="106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</row>
    <row r="100" spans="6:42" s="104" customFormat="1" x14ac:dyDescent="0.2"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12"/>
      <c r="V100" s="106"/>
      <c r="W100" s="113"/>
      <c r="X100" s="106"/>
      <c r="Y100" s="106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</row>
    <row r="101" spans="6:42" s="104" customFormat="1" x14ac:dyDescent="0.2"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U101" s="112"/>
      <c r="V101" s="106"/>
      <c r="W101" s="113"/>
      <c r="X101" s="106"/>
      <c r="Y101" s="106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</row>
    <row r="102" spans="6:42" s="104" customFormat="1" x14ac:dyDescent="0.2"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6"/>
      <c r="V102" s="106"/>
      <c r="W102" s="106"/>
      <c r="X102" s="106"/>
      <c r="Y102" s="106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</row>
    <row r="103" spans="6:42" s="104" customFormat="1" x14ac:dyDescent="0.2">
      <c r="F103" s="105"/>
      <c r="G103" s="114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6"/>
      <c r="V103" s="106"/>
      <c r="W103" s="106"/>
      <c r="X103" s="106"/>
      <c r="Y103" s="106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</row>
    <row r="104" spans="6:42" s="104" customFormat="1" x14ac:dyDescent="0.2">
      <c r="F104" s="105"/>
      <c r="G104" s="114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6"/>
      <c r="V104" s="106"/>
      <c r="W104" s="106"/>
      <c r="X104" s="106"/>
      <c r="Y104" s="106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</row>
    <row r="105" spans="6:42" s="104" customFormat="1" x14ac:dyDescent="0.2">
      <c r="F105" s="105"/>
      <c r="G105" s="114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6"/>
      <c r="V105" s="106"/>
      <c r="W105" s="106"/>
      <c r="X105" s="106"/>
      <c r="Y105" s="106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</row>
    <row r="106" spans="6:42" s="104" customFormat="1" x14ac:dyDescent="0.2">
      <c r="F106" s="105"/>
      <c r="G106" s="114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6"/>
      <c r="V106" s="106"/>
      <c r="W106" s="106"/>
      <c r="X106" s="106"/>
      <c r="Y106" s="106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</row>
    <row r="107" spans="6:42" s="104" customFormat="1" x14ac:dyDescent="0.2">
      <c r="F107" s="105"/>
      <c r="G107" s="114"/>
      <c r="H107" s="105"/>
      <c r="I107" s="105"/>
      <c r="J107" s="105"/>
      <c r="K107" s="105"/>
      <c r="L107" s="105"/>
      <c r="M107" s="105"/>
      <c r="N107" s="105"/>
      <c r="O107" s="105"/>
      <c r="P107" s="115"/>
      <c r="Q107" s="105"/>
      <c r="R107" s="105"/>
      <c r="S107" s="105"/>
      <c r="T107" s="105"/>
      <c r="U107" s="106"/>
      <c r="V107" s="106"/>
      <c r="W107" s="106"/>
      <c r="X107" s="106"/>
      <c r="Y107" s="106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</row>
    <row r="108" spans="6:42" s="104" customFormat="1" x14ac:dyDescent="0.2"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6"/>
      <c r="V108" s="106"/>
      <c r="W108" s="106"/>
      <c r="X108" s="106"/>
      <c r="Y108" s="106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</row>
    <row r="109" spans="6:42" s="104" customFormat="1" x14ac:dyDescent="0.2"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6"/>
      <c r="V109" s="106"/>
      <c r="W109" s="106"/>
      <c r="X109" s="106"/>
      <c r="Y109" s="106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</row>
    <row r="110" spans="6:42" s="104" customFormat="1" x14ac:dyDescent="0.2"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6"/>
      <c r="V110" s="106"/>
      <c r="W110" s="106"/>
      <c r="X110" s="106"/>
      <c r="Y110" s="106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</row>
    <row r="111" spans="6:42" s="104" customFormat="1" x14ac:dyDescent="0.2"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6"/>
      <c r="V111" s="106"/>
      <c r="W111" s="106"/>
      <c r="X111" s="106"/>
      <c r="Y111" s="106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</row>
    <row r="112" spans="6:42" s="104" customFormat="1" x14ac:dyDescent="0.2"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6"/>
      <c r="V112" s="106"/>
      <c r="W112" s="106"/>
      <c r="X112" s="106"/>
      <c r="Y112" s="106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</row>
    <row r="113" spans="6:42" s="104" customFormat="1" x14ac:dyDescent="0.2"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6"/>
      <c r="V113" s="106"/>
      <c r="W113" s="106"/>
      <c r="X113" s="106"/>
      <c r="Y113" s="106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</row>
    <row r="114" spans="6:42" s="104" customFormat="1" x14ac:dyDescent="0.2"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6"/>
      <c r="V114" s="106"/>
      <c r="W114" s="106"/>
      <c r="X114" s="106"/>
      <c r="Y114" s="106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</row>
    <row r="115" spans="6:42" s="104" customFormat="1" x14ac:dyDescent="0.2"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6"/>
      <c r="V115" s="106"/>
      <c r="W115" s="106"/>
      <c r="X115" s="106"/>
      <c r="Y115" s="106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</row>
    <row r="116" spans="6:42" s="104" customFormat="1" x14ac:dyDescent="0.2"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6"/>
      <c r="V116" s="106"/>
      <c r="W116" s="106"/>
      <c r="X116" s="106"/>
      <c r="Y116" s="106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</row>
    <row r="117" spans="6:42" s="104" customFormat="1" x14ac:dyDescent="0.2"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6"/>
      <c r="V117" s="106"/>
      <c r="W117" s="106"/>
      <c r="X117" s="106"/>
      <c r="Y117" s="106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</row>
    <row r="118" spans="6:42" s="104" customFormat="1" x14ac:dyDescent="0.2"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6"/>
      <c r="V118" s="106"/>
      <c r="W118" s="106"/>
      <c r="X118" s="106"/>
      <c r="Y118" s="106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</row>
    <row r="119" spans="6:42" s="104" customFormat="1" x14ac:dyDescent="0.2"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6"/>
      <c r="V119" s="106"/>
      <c r="W119" s="106"/>
      <c r="X119" s="106"/>
      <c r="Y119" s="106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</row>
    <row r="120" spans="6:42" s="104" customFormat="1" x14ac:dyDescent="0.2"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12"/>
      <c r="V120" s="106"/>
      <c r="W120" s="113"/>
      <c r="X120" s="113"/>
      <c r="Y120" s="106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</row>
    <row r="121" spans="6:42" s="104" customFormat="1" x14ac:dyDescent="0.2"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12"/>
      <c r="V121" s="106"/>
      <c r="W121" s="113"/>
      <c r="X121" s="113"/>
      <c r="Y121" s="106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</row>
    <row r="122" spans="6:42" s="104" customFormat="1" x14ac:dyDescent="0.2"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12"/>
      <c r="V122" s="106"/>
      <c r="W122" s="113"/>
      <c r="X122" s="113"/>
      <c r="Y122" s="106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</row>
    <row r="123" spans="6:42" s="104" customFormat="1" x14ac:dyDescent="0.2"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12"/>
      <c r="V123" s="106"/>
      <c r="W123" s="113"/>
      <c r="X123" s="113"/>
      <c r="Y123" s="106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</row>
    <row r="124" spans="6:42" s="104" customFormat="1" x14ac:dyDescent="0.2"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6"/>
      <c r="V124" s="106"/>
      <c r="W124" s="106"/>
      <c r="X124" s="106"/>
      <c r="Y124" s="106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</row>
    <row r="125" spans="6:42" s="104" customFormat="1" x14ac:dyDescent="0.2"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6"/>
      <c r="V125" s="106"/>
      <c r="W125" s="106"/>
      <c r="X125" s="106"/>
      <c r="Y125" s="106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</row>
    <row r="126" spans="6:42" s="104" customFormat="1" x14ac:dyDescent="0.2"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6"/>
      <c r="V126" s="106"/>
      <c r="W126" s="106"/>
      <c r="X126" s="106"/>
      <c r="Y126" s="106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</row>
    <row r="127" spans="6:42" s="104" customFormat="1" x14ac:dyDescent="0.2"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6"/>
      <c r="V127" s="106"/>
      <c r="W127" s="106"/>
      <c r="X127" s="106"/>
      <c r="Y127" s="106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</row>
    <row r="128" spans="6:42" s="104" customFormat="1" x14ac:dyDescent="0.2"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6"/>
      <c r="V128" s="106"/>
      <c r="W128" s="106"/>
      <c r="X128" s="106"/>
      <c r="Y128" s="106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</row>
    <row r="129" spans="6:42" s="104" customFormat="1" x14ac:dyDescent="0.2"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6"/>
      <c r="V129" s="106"/>
      <c r="W129" s="106"/>
      <c r="X129" s="106"/>
      <c r="Y129" s="106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</row>
    <row r="130" spans="6:42" s="104" customFormat="1" x14ac:dyDescent="0.2"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6"/>
      <c r="V130" s="106"/>
      <c r="W130" s="106"/>
      <c r="X130" s="106"/>
      <c r="Y130" s="106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</row>
    <row r="131" spans="6:42" s="104" customFormat="1" x14ac:dyDescent="0.2"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6"/>
      <c r="V131" s="106"/>
      <c r="W131" s="106"/>
      <c r="X131" s="106"/>
      <c r="Y131" s="106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</row>
    <row r="132" spans="6:42" s="104" customFormat="1" x14ac:dyDescent="0.2"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6"/>
      <c r="V132" s="106"/>
      <c r="W132" s="106"/>
      <c r="X132" s="106"/>
      <c r="Y132" s="106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</row>
    <row r="133" spans="6:42" s="104" customFormat="1" x14ac:dyDescent="0.2"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6"/>
      <c r="V133" s="106"/>
      <c r="W133" s="106"/>
      <c r="X133" s="106"/>
      <c r="Y133" s="106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</row>
    <row r="134" spans="6:42" s="104" customFormat="1" x14ac:dyDescent="0.2"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6"/>
      <c r="V134" s="106"/>
      <c r="W134" s="106"/>
      <c r="X134" s="106"/>
      <c r="Y134" s="106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</row>
    <row r="135" spans="6:42" s="104" customFormat="1" x14ac:dyDescent="0.2"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6"/>
      <c r="V135" s="106"/>
      <c r="W135" s="106"/>
      <c r="X135" s="106"/>
      <c r="Y135" s="106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</row>
    <row r="136" spans="6:42" s="104" customFormat="1" x14ac:dyDescent="0.2"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6"/>
      <c r="V136" s="106"/>
      <c r="W136" s="106"/>
      <c r="X136" s="106"/>
      <c r="Y136" s="106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</row>
    <row r="137" spans="6:42" s="104" customFormat="1" x14ac:dyDescent="0.2"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6"/>
      <c r="V137" s="106"/>
      <c r="W137" s="106"/>
      <c r="X137" s="106"/>
      <c r="Y137" s="106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</row>
    <row r="138" spans="6:42" s="104" customFormat="1" x14ac:dyDescent="0.2"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106"/>
      <c r="W138" s="106"/>
      <c r="X138" s="106"/>
      <c r="Y138" s="106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</row>
    <row r="139" spans="6:42" s="104" customFormat="1" x14ac:dyDescent="0.2"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6"/>
      <c r="V139" s="106"/>
      <c r="W139" s="106"/>
      <c r="X139" s="106"/>
      <c r="Y139" s="106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</row>
    <row r="140" spans="6:42" s="104" customFormat="1" x14ac:dyDescent="0.2"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12"/>
      <c r="V140" s="106"/>
      <c r="W140" s="106"/>
      <c r="X140" s="106"/>
      <c r="Y140" s="106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</row>
    <row r="141" spans="6:42" s="104" customFormat="1" x14ac:dyDescent="0.2"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12"/>
      <c r="V141" s="106"/>
      <c r="W141" s="106"/>
      <c r="X141" s="106"/>
      <c r="Y141" s="106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</row>
    <row r="142" spans="6:42" s="104" customFormat="1" x14ac:dyDescent="0.2"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6"/>
      <c r="V142" s="106"/>
      <c r="W142" s="106"/>
      <c r="X142" s="106"/>
      <c r="Y142" s="106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</row>
    <row r="143" spans="6:42" s="104" customFormat="1" x14ac:dyDescent="0.2"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12"/>
      <c r="V143" s="106"/>
      <c r="W143" s="106"/>
      <c r="X143" s="106"/>
      <c r="Y143" s="106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</row>
    <row r="144" spans="6:42" s="104" customFormat="1" x14ac:dyDescent="0.2"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12"/>
      <c r="V144" s="106"/>
      <c r="W144" s="106"/>
      <c r="X144" s="106"/>
      <c r="Y144" s="106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</row>
    <row r="145" spans="6:42" s="104" customFormat="1" x14ac:dyDescent="0.2"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6"/>
      <c r="V145" s="106"/>
      <c r="W145" s="106"/>
      <c r="X145" s="106"/>
      <c r="Y145" s="106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</row>
    <row r="146" spans="6:42" s="104" customFormat="1" x14ac:dyDescent="0.2"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6"/>
      <c r="V146" s="106"/>
      <c r="W146" s="106"/>
      <c r="X146" s="106"/>
      <c r="Y146" s="106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</row>
    <row r="147" spans="6:42" s="104" customFormat="1" x14ac:dyDescent="0.2"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6"/>
      <c r="V147" s="106"/>
      <c r="W147" s="106"/>
      <c r="X147" s="106"/>
      <c r="Y147" s="106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</row>
    <row r="148" spans="6:42" s="104" customFormat="1" x14ac:dyDescent="0.2"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6"/>
      <c r="V148" s="106"/>
      <c r="W148" s="106"/>
      <c r="X148" s="106"/>
      <c r="Y148" s="106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</row>
    <row r="149" spans="6:42" s="104" customFormat="1" x14ac:dyDescent="0.2"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6"/>
      <c r="V149" s="106"/>
      <c r="W149" s="106"/>
      <c r="X149" s="106"/>
      <c r="Y149" s="106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</row>
    <row r="150" spans="6:42" s="104" customFormat="1" x14ac:dyDescent="0.2">
      <c r="F150" s="105"/>
      <c r="G150" s="105"/>
      <c r="H150" s="105"/>
      <c r="I150" s="105"/>
      <c r="J150" s="105"/>
      <c r="K150" s="105"/>
      <c r="L150" s="105"/>
      <c r="M150" s="114"/>
      <c r="N150" s="105"/>
      <c r="O150" s="105"/>
      <c r="P150" s="105"/>
      <c r="Q150" s="105"/>
      <c r="R150" s="105"/>
      <c r="S150" s="105"/>
      <c r="T150" s="105"/>
      <c r="U150" s="106"/>
      <c r="V150" s="106"/>
      <c r="W150" s="106"/>
      <c r="X150" s="106"/>
      <c r="Y150" s="106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</row>
    <row r="151" spans="6:42" s="104" customFormat="1" x14ac:dyDescent="0.2"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6"/>
      <c r="V151" s="106"/>
      <c r="W151" s="106"/>
      <c r="X151" s="106"/>
      <c r="Y151" s="106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</row>
    <row r="152" spans="6:42" s="104" customFormat="1" x14ac:dyDescent="0.2"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6"/>
      <c r="V152" s="106"/>
      <c r="W152" s="106"/>
      <c r="X152" s="106"/>
      <c r="Y152" s="106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</row>
    <row r="153" spans="6:42" s="104" customFormat="1" x14ac:dyDescent="0.2"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6"/>
      <c r="V153" s="106"/>
      <c r="W153" s="106"/>
      <c r="X153" s="106"/>
      <c r="Y153" s="106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</row>
    <row r="154" spans="6:42" s="104" customFormat="1" x14ac:dyDescent="0.2"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6"/>
      <c r="V154" s="106"/>
      <c r="W154" s="106"/>
      <c r="X154" s="106"/>
      <c r="Y154" s="106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</row>
    <row r="155" spans="6:42" s="104" customFormat="1" x14ac:dyDescent="0.2"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6"/>
      <c r="V155" s="106"/>
      <c r="W155" s="106"/>
      <c r="X155" s="106"/>
      <c r="Y155" s="106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</row>
    <row r="156" spans="6:42" s="104" customFormat="1" x14ac:dyDescent="0.2"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6"/>
      <c r="V156" s="106"/>
      <c r="W156" s="106"/>
      <c r="X156" s="106"/>
      <c r="Y156" s="106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</row>
    <row r="157" spans="6:42" s="104" customFormat="1" x14ac:dyDescent="0.2"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6"/>
      <c r="V157" s="106"/>
      <c r="W157" s="106"/>
      <c r="X157" s="106"/>
      <c r="Y157" s="106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</row>
    <row r="158" spans="6:42" s="104" customFormat="1" x14ac:dyDescent="0.2"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6"/>
      <c r="V158" s="106"/>
      <c r="W158" s="106"/>
      <c r="X158" s="106"/>
      <c r="Y158" s="106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</row>
    <row r="159" spans="6:42" s="104" customFormat="1" x14ac:dyDescent="0.2"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6"/>
      <c r="V159" s="106"/>
      <c r="W159" s="106"/>
      <c r="X159" s="106"/>
      <c r="Y159" s="106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</row>
    <row r="160" spans="6:42" s="104" customFormat="1" x14ac:dyDescent="0.2"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6"/>
      <c r="V160" s="106"/>
      <c r="W160" s="106"/>
      <c r="X160" s="106"/>
      <c r="Y160" s="106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</row>
    <row r="161" spans="6:42" s="104" customFormat="1" x14ac:dyDescent="0.2"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6"/>
      <c r="V161" s="106"/>
      <c r="W161" s="106"/>
      <c r="X161" s="106"/>
      <c r="Y161" s="106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</row>
    <row r="162" spans="6:42" s="104" customFormat="1" x14ac:dyDescent="0.2"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6"/>
      <c r="V162" s="106"/>
      <c r="W162" s="106"/>
      <c r="X162" s="106"/>
      <c r="Y162" s="106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</row>
    <row r="163" spans="6:42" s="104" customFormat="1" x14ac:dyDescent="0.2"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6"/>
      <c r="V163" s="106"/>
      <c r="W163" s="106"/>
      <c r="X163" s="106"/>
      <c r="Y163" s="106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</row>
    <row r="164" spans="6:42" s="104" customFormat="1" x14ac:dyDescent="0.2"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6"/>
      <c r="V164" s="106"/>
      <c r="W164" s="106"/>
      <c r="X164" s="106"/>
      <c r="Y164" s="106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</row>
    <row r="165" spans="6:42" s="104" customFormat="1" x14ac:dyDescent="0.2"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6"/>
      <c r="V165" s="106"/>
      <c r="W165" s="106"/>
      <c r="X165" s="106"/>
      <c r="Y165" s="106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</row>
    <row r="166" spans="6:42" s="104" customFormat="1" x14ac:dyDescent="0.2"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6"/>
      <c r="V166" s="106"/>
      <c r="W166" s="106"/>
      <c r="X166" s="106"/>
      <c r="Y166" s="106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</row>
    <row r="167" spans="6:42" s="104" customFormat="1" x14ac:dyDescent="0.2"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6"/>
      <c r="V167" s="106"/>
      <c r="W167" s="106"/>
      <c r="X167" s="106"/>
      <c r="Y167" s="106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</row>
    <row r="168" spans="6:42" s="104" customFormat="1" x14ac:dyDescent="0.2"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6"/>
      <c r="V168" s="106"/>
      <c r="W168" s="106"/>
      <c r="X168" s="106"/>
      <c r="Y168" s="106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</row>
    <row r="169" spans="6:42" s="104" customFormat="1" x14ac:dyDescent="0.2"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6"/>
      <c r="V169" s="106"/>
      <c r="W169" s="106"/>
      <c r="X169" s="106"/>
      <c r="Y169" s="106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</row>
    <row r="170" spans="6:42" s="104" customFormat="1" x14ac:dyDescent="0.2"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6"/>
      <c r="V170" s="106"/>
      <c r="W170" s="106"/>
      <c r="X170" s="106"/>
      <c r="Y170" s="106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</row>
    <row r="171" spans="6:42" s="104" customFormat="1" x14ac:dyDescent="0.2"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6"/>
      <c r="V171" s="106"/>
      <c r="W171" s="106"/>
      <c r="X171" s="106"/>
      <c r="Y171" s="106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</row>
    <row r="172" spans="6:42" s="104" customFormat="1" x14ac:dyDescent="0.2"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6"/>
      <c r="V172" s="106"/>
      <c r="W172" s="106"/>
      <c r="X172" s="106"/>
      <c r="Y172" s="106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</row>
    <row r="173" spans="6:42" s="104" customFormat="1" x14ac:dyDescent="0.2"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6"/>
      <c r="V173" s="106"/>
      <c r="W173" s="106"/>
      <c r="X173" s="106"/>
      <c r="Y173" s="106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</row>
    <row r="174" spans="6:42" s="104" customFormat="1" x14ac:dyDescent="0.2"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6"/>
      <c r="V174" s="106"/>
      <c r="W174" s="106"/>
      <c r="X174" s="106"/>
      <c r="Y174" s="106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</row>
    <row r="175" spans="6:42" s="104" customFormat="1" x14ac:dyDescent="0.2"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6"/>
      <c r="V175" s="106"/>
      <c r="W175" s="106"/>
      <c r="X175" s="106"/>
      <c r="Y175" s="106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</row>
    <row r="176" spans="6:42" s="104" customFormat="1" x14ac:dyDescent="0.2"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6"/>
      <c r="V176" s="106"/>
      <c r="W176" s="106"/>
      <c r="X176" s="106"/>
      <c r="Y176" s="106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</row>
    <row r="181" spans="5:6" x14ac:dyDescent="0.2">
      <c r="E181" s="116" t="s">
        <v>42</v>
      </c>
      <c r="F181" s="117">
        <v>66416</v>
      </c>
    </row>
    <row r="182" spans="5:6" x14ac:dyDescent="0.2">
      <c r="E182" s="116" t="s">
        <v>43</v>
      </c>
      <c r="F182" s="117">
        <v>60571</v>
      </c>
    </row>
  </sheetData>
  <mergeCells count="6">
    <mergeCell ref="G37:S37"/>
    <mergeCell ref="B2:S2"/>
    <mergeCell ref="B3:S3"/>
    <mergeCell ref="B5:E5"/>
    <mergeCell ref="R5:S5"/>
    <mergeCell ref="B7:E7"/>
  </mergeCells>
  <printOptions horizontalCentered="1" verticalCentered="1"/>
  <pageMargins left="0.39370078740157483" right="0.39370078740157483" top="0" bottom="0" header="0" footer="0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35"/>
  <sheetViews>
    <sheetView showGridLines="0" topLeftCell="A7" zoomScale="90" zoomScaleNormal="90" zoomScaleSheetLayoutView="80" workbookViewId="0">
      <selection activeCell="F41" sqref="F41"/>
    </sheetView>
  </sheetViews>
  <sheetFormatPr baseColWidth="10" defaultColWidth="11.42578125" defaultRowHeight="12.75" x14ac:dyDescent="0.2"/>
  <cols>
    <col min="1" max="1" width="1.5703125" style="118" customWidth="1"/>
    <col min="2" max="2" width="1.85546875" style="118" customWidth="1"/>
    <col min="3" max="3" width="3" style="118" customWidth="1"/>
    <col min="4" max="4" width="23.140625" style="118" customWidth="1"/>
    <col min="5" max="16" width="10.85546875" style="118" customWidth="1"/>
    <col min="17" max="17" width="1.140625" style="118" customWidth="1"/>
    <col min="18" max="16384" width="11.42578125" style="118"/>
  </cols>
  <sheetData>
    <row r="2" spans="2:17" ht="15.75" x14ac:dyDescent="0.25">
      <c r="B2" s="182" t="s">
        <v>44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2:17" ht="13.5" customHeight="1" x14ac:dyDescent="0.25">
      <c r="B3" s="182" t="s">
        <v>45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5" spans="2:17" s="120" customFormat="1" ht="24.75" customHeight="1" x14ac:dyDescent="0.25">
      <c r="B5" s="183" t="s">
        <v>46</v>
      </c>
      <c r="C5" s="184"/>
      <c r="D5" s="184"/>
      <c r="E5" s="119" t="s">
        <v>47</v>
      </c>
      <c r="F5" s="119" t="s">
        <v>48</v>
      </c>
      <c r="G5" s="119" t="s">
        <v>49</v>
      </c>
      <c r="H5" s="119" t="s">
        <v>50</v>
      </c>
      <c r="I5" s="119" t="s">
        <v>51</v>
      </c>
      <c r="J5" s="119" t="s">
        <v>52</v>
      </c>
      <c r="K5" s="119" t="s">
        <v>53</v>
      </c>
      <c r="L5" s="119" t="s">
        <v>54</v>
      </c>
      <c r="M5" s="119" t="s">
        <v>55</v>
      </c>
      <c r="N5" s="119" t="s">
        <v>56</v>
      </c>
      <c r="O5" s="119" t="s">
        <v>57</v>
      </c>
      <c r="P5" s="185" t="s">
        <v>58</v>
      </c>
      <c r="Q5" s="186"/>
    </row>
    <row r="6" spans="2:17" s="121" customFormat="1" ht="15" x14ac:dyDescent="0.25">
      <c r="B6" s="162" t="s">
        <v>59</v>
      </c>
      <c r="C6" s="163"/>
      <c r="D6" s="163"/>
      <c r="Q6" s="122"/>
    </row>
    <row r="7" spans="2:17" s="121" customFormat="1" ht="15" x14ac:dyDescent="0.25">
      <c r="B7" s="164" t="s">
        <v>59</v>
      </c>
      <c r="C7" s="165">
        <v>1</v>
      </c>
      <c r="D7" s="165" t="s">
        <v>60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4"/>
    </row>
    <row r="8" spans="2:17" s="125" customFormat="1" ht="14.25" x14ac:dyDescent="0.2">
      <c r="B8" s="166" t="s">
        <v>59</v>
      </c>
      <c r="C8" s="167"/>
      <c r="D8" s="167"/>
      <c r="Q8" s="126"/>
    </row>
    <row r="9" spans="2:17" s="125" customFormat="1" ht="15.75" customHeight="1" x14ac:dyDescent="0.2">
      <c r="B9" s="166" t="s">
        <v>59</v>
      </c>
      <c r="C9" s="167"/>
      <c r="D9" s="167" t="s">
        <v>61</v>
      </c>
      <c r="E9" s="152">
        <v>6.31</v>
      </c>
      <c r="F9" s="152">
        <v>5.66</v>
      </c>
      <c r="G9" s="152">
        <v>5.78</v>
      </c>
      <c r="H9" s="152">
        <v>6.3</v>
      </c>
      <c r="I9" s="152">
        <v>6.21</v>
      </c>
      <c r="J9" s="152">
        <v>7.83</v>
      </c>
      <c r="K9" s="152">
        <v>9.81</v>
      </c>
      <c r="L9" s="152">
        <v>11.6</v>
      </c>
      <c r="M9" s="152">
        <v>12.03</v>
      </c>
      <c r="N9" s="152">
        <v>7.95</v>
      </c>
      <c r="O9" s="152">
        <v>7.3</v>
      </c>
      <c r="P9" s="152">
        <v>7.99</v>
      </c>
      <c r="Q9" s="127"/>
    </row>
    <row r="10" spans="2:17" s="125" customFormat="1" ht="15.75" customHeight="1" x14ac:dyDescent="0.2">
      <c r="B10" s="166" t="s">
        <v>59</v>
      </c>
      <c r="C10" s="167"/>
      <c r="D10" s="167" t="s">
        <v>62</v>
      </c>
      <c r="E10" s="152">
        <v>26.94</v>
      </c>
      <c r="F10" s="152">
        <v>27.86</v>
      </c>
      <c r="G10" s="152">
        <v>28.31</v>
      </c>
      <c r="H10" s="152">
        <v>28.93</v>
      </c>
      <c r="I10" s="152">
        <v>30.95</v>
      </c>
      <c r="J10" s="152">
        <v>32.479999999999997</v>
      </c>
      <c r="K10" s="152">
        <v>33.22</v>
      </c>
      <c r="L10" s="152">
        <v>34.4</v>
      </c>
      <c r="M10" s="152">
        <v>36.840000000000003</v>
      </c>
      <c r="N10" s="152">
        <v>37.21</v>
      </c>
      <c r="O10" s="152">
        <v>36.229999999999997</v>
      </c>
      <c r="P10" s="152">
        <v>33.130000000000003</v>
      </c>
      <c r="Q10" s="127"/>
    </row>
    <row r="11" spans="2:17" s="125" customFormat="1" ht="15.75" customHeight="1" x14ac:dyDescent="0.2">
      <c r="B11" s="166" t="s">
        <v>59</v>
      </c>
      <c r="C11" s="167"/>
      <c r="D11" s="167" t="s">
        <v>63</v>
      </c>
      <c r="E11" s="152">
        <v>7.23</v>
      </c>
      <c r="F11" s="152">
        <v>6.22</v>
      </c>
      <c r="G11" s="152">
        <v>6.33</v>
      </c>
      <c r="H11" s="152">
        <v>6.9</v>
      </c>
      <c r="I11" s="152">
        <v>7.17</v>
      </c>
      <c r="J11" s="152">
        <v>7.23</v>
      </c>
      <c r="K11" s="152">
        <v>7.85</v>
      </c>
      <c r="L11" s="152">
        <v>9.57</v>
      </c>
      <c r="M11" s="152">
        <v>9.0500000000000007</v>
      </c>
      <c r="N11" s="152">
        <v>8.58</v>
      </c>
      <c r="O11" s="152">
        <v>8.07</v>
      </c>
      <c r="P11" s="152">
        <v>7.49</v>
      </c>
      <c r="Q11" s="127"/>
    </row>
    <row r="12" spans="2:17" s="125" customFormat="1" ht="15.75" customHeight="1" x14ac:dyDescent="0.2">
      <c r="B12" s="166" t="s">
        <v>59</v>
      </c>
      <c r="C12" s="167"/>
      <c r="D12" s="167" t="s">
        <v>64</v>
      </c>
      <c r="E12" s="152">
        <v>8.48</v>
      </c>
      <c r="F12" s="152">
        <v>7.85</v>
      </c>
      <c r="G12" s="152">
        <v>7.9</v>
      </c>
      <c r="H12" s="152">
        <v>8.48</v>
      </c>
      <c r="I12" s="152">
        <v>8.66</v>
      </c>
      <c r="J12" s="152">
        <v>9.4499999999999993</v>
      </c>
      <c r="K12" s="152">
        <v>9.43</v>
      </c>
      <c r="L12" s="152">
        <v>10.9</v>
      </c>
      <c r="M12" s="152">
        <v>11.91</v>
      </c>
      <c r="N12" s="152">
        <v>11.44</v>
      </c>
      <c r="O12" s="152">
        <v>10.77</v>
      </c>
      <c r="P12" s="152">
        <v>10.4</v>
      </c>
      <c r="Q12" s="127"/>
    </row>
    <row r="13" spans="2:17" s="125" customFormat="1" ht="15.75" customHeight="1" x14ac:dyDescent="0.2">
      <c r="B13" s="166" t="s">
        <v>59</v>
      </c>
      <c r="C13" s="167" t="s">
        <v>40</v>
      </c>
      <c r="D13" s="167" t="s">
        <v>65</v>
      </c>
      <c r="E13" s="152">
        <v>24.03</v>
      </c>
      <c r="F13" s="152">
        <v>24.14</v>
      </c>
      <c r="G13" s="152">
        <v>23.99</v>
      </c>
      <c r="H13" s="152">
        <v>22</v>
      </c>
      <c r="I13" s="152">
        <v>22.07</v>
      </c>
      <c r="J13" s="152">
        <v>22.56</v>
      </c>
      <c r="K13" s="152">
        <v>23.38</v>
      </c>
      <c r="L13" s="152">
        <v>23.2</v>
      </c>
      <c r="M13" s="152">
        <v>24.99</v>
      </c>
      <c r="N13" s="152">
        <v>26.27</v>
      </c>
      <c r="O13" s="152">
        <v>24.82</v>
      </c>
      <c r="P13" s="152">
        <v>24.28</v>
      </c>
      <c r="Q13" s="127"/>
    </row>
    <row r="14" spans="2:17" s="125" customFormat="1" ht="15.75" customHeight="1" x14ac:dyDescent="0.2">
      <c r="B14" s="166" t="s">
        <v>59</v>
      </c>
      <c r="C14" s="167"/>
      <c r="D14" s="167" t="s">
        <v>66</v>
      </c>
      <c r="E14" s="152">
        <v>14.45</v>
      </c>
      <c r="F14" s="152">
        <v>14.42</v>
      </c>
      <c r="G14" s="152">
        <v>14.47</v>
      </c>
      <c r="H14" s="152">
        <v>15.23</v>
      </c>
      <c r="I14" s="152">
        <v>15.97</v>
      </c>
      <c r="J14" s="152">
        <v>16.18</v>
      </c>
      <c r="K14" s="152">
        <v>17.3</v>
      </c>
      <c r="L14" s="152">
        <v>16.8</v>
      </c>
      <c r="M14" s="152">
        <v>17.93</v>
      </c>
      <c r="N14" s="152">
        <v>16.899999999999999</v>
      </c>
      <c r="O14" s="152">
        <v>17.010000000000002</v>
      </c>
      <c r="P14" s="152">
        <v>16.39</v>
      </c>
      <c r="Q14" s="127"/>
    </row>
    <row r="15" spans="2:17" s="125" customFormat="1" ht="14.25" x14ac:dyDescent="0.2">
      <c r="B15" s="166" t="s">
        <v>59</v>
      </c>
      <c r="C15" s="167"/>
      <c r="D15" s="167" t="s">
        <v>40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7"/>
    </row>
    <row r="16" spans="2:17" s="121" customFormat="1" ht="15" x14ac:dyDescent="0.25">
      <c r="B16" s="164" t="s">
        <v>59</v>
      </c>
      <c r="C16" s="165">
        <v>2</v>
      </c>
      <c r="D16" s="165" t="s">
        <v>18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9"/>
    </row>
    <row r="17" spans="2:17" s="125" customFormat="1" ht="14.25" x14ac:dyDescent="0.2">
      <c r="B17" s="166" t="s">
        <v>59</v>
      </c>
      <c r="C17" s="167"/>
      <c r="D17" s="167" t="s">
        <v>40</v>
      </c>
      <c r="E17" s="128"/>
      <c r="F17" s="128" t="s">
        <v>40</v>
      </c>
      <c r="G17" s="128" t="s">
        <v>40</v>
      </c>
      <c r="H17" s="128" t="s">
        <v>40</v>
      </c>
      <c r="I17" s="128" t="s">
        <v>40</v>
      </c>
      <c r="J17" s="128" t="s">
        <v>40</v>
      </c>
      <c r="K17" s="128" t="s">
        <v>40</v>
      </c>
      <c r="L17" s="128"/>
      <c r="M17" s="128"/>
      <c r="N17" s="128"/>
      <c r="O17" s="128"/>
      <c r="P17" s="128"/>
      <c r="Q17" s="127"/>
    </row>
    <row r="18" spans="2:17" s="125" customFormat="1" ht="15.75" customHeight="1" x14ac:dyDescent="0.2">
      <c r="B18" s="166" t="s">
        <v>59</v>
      </c>
      <c r="C18" s="167"/>
      <c r="D18" s="167" t="s">
        <v>67</v>
      </c>
      <c r="E18" s="152">
        <v>5.49</v>
      </c>
      <c r="F18" s="152">
        <v>5.48</v>
      </c>
      <c r="G18" s="152">
        <v>5.48</v>
      </c>
      <c r="H18" s="152">
        <v>5.44</v>
      </c>
      <c r="I18" s="152">
        <v>5.46</v>
      </c>
      <c r="J18" s="152">
        <v>5.51</v>
      </c>
      <c r="K18" s="152">
        <v>5.51</v>
      </c>
      <c r="L18" s="152">
        <v>5.57</v>
      </c>
      <c r="M18" s="152">
        <v>5.63</v>
      </c>
      <c r="N18" s="152">
        <v>5.67</v>
      </c>
      <c r="O18" s="152">
        <v>5.7</v>
      </c>
      <c r="P18" s="152">
        <v>5.69</v>
      </c>
      <c r="Q18" s="127"/>
    </row>
    <row r="19" spans="2:17" s="125" customFormat="1" ht="14.25" x14ac:dyDescent="0.2">
      <c r="B19" s="166" t="s">
        <v>59</v>
      </c>
      <c r="C19" s="167"/>
      <c r="D19" s="16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7"/>
    </row>
    <row r="20" spans="2:17" s="121" customFormat="1" ht="15" x14ac:dyDescent="0.25">
      <c r="B20" s="164" t="s">
        <v>59</v>
      </c>
      <c r="C20" s="165">
        <v>3</v>
      </c>
      <c r="D20" s="165" t="s">
        <v>68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9"/>
    </row>
    <row r="21" spans="2:17" s="125" customFormat="1" ht="14.25" x14ac:dyDescent="0.2">
      <c r="B21" s="166" t="s">
        <v>59</v>
      </c>
      <c r="C21" s="167"/>
      <c r="D21" s="167" t="s">
        <v>40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7"/>
    </row>
    <row r="22" spans="2:17" s="125" customFormat="1" ht="15.75" customHeight="1" x14ac:dyDescent="0.2">
      <c r="B22" s="166" t="s">
        <v>59</v>
      </c>
      <c r="C22" s="167"/>
      <c r="D22" s="167" t="s">
        <v>69</v>
      </c>
      <c r="E22" s="152">
        <v>21.02</v>
      </c>
      <c r="F22" s="152">
        <v>21.18</v>
      </c>
      <c r="G22" s="152">
        <v>21.32</v>
      </c>
      <c r="H22" s="152">
        <v>21.4</v>
      </c>
      <c r="I22" s="152">
        <v>21.51</v>
      </c>
      <c r="J22" s="152">
        <v>21.62</v>
      </c>
      <c r="K22" s="152">
        <v>21.67</v>
      </c>
      <c r="L22" s="152">
        <v>22</v>
      </c>
      <c r="M22" s="152">
        <v>22.35</v>
      </c>
      <c r="N22" s="152">
        <v>22.61</v>
      </c>
      <c r="O22" s="152">
        <v>22.8</v>
      </c>
      <c r="P22" s="152">
        <v>23.36</v>
      </c>
      <c r="Q22" s="126"/>
    </row>
    <row r="23" spans="2:17" s="125" customFormat="1" ht="15.75" customHeight="1" x14ac:dyDescent="0.2">
      <c r="B23" s="166" t="s">
        <v>59</v>
      </c>
      <c r="C23" s="167"/>
      <c r="D23" s="167" t="s">
        <v>70</v>
      </c>
      <c r="E23" s="152">
        <v>16.68</v>
      </c>
      <c r="F23" s="152">
        <v>16.670000000000002</v>
      </c>
      <c r="G23" s="152">
        <v>16.68</v>
      </c>
      <c r="H23" s="152">
        <v>16.649999999999999</v>
      </c>
      <c r="I23" s="152">
        <v>16.600000000000001</v>
      </c>
      <c r="J23" s="152">
        <v>16.75</v>
      </c>
      <c r="K23" s="152">
        <v>16.8</v>
      </c>
      <c r="L23" s="152">
        <v>17</v>
      </c>
      <c r="M23" s="152">
        <v>17.13</v>
      </c>
      <c r="N23" s="152">
        <v>17.36</v>
      </c>
      <c r="O23" s="152">
        <v>17.68</v>
      </c>
      <c r="P23" s="152">
        <v>18.5</v>
      </c>
      <c r="Q23" s="126"/>
    </row>
    <row r="24" spans="2:17" s="125" customFormat="1" ht="15.75" customHeight="1" x14ac:dyDescent="0.2">
      <c r="B24" s="166" t="s">
        <v>59</v>
      </c>
      <c r="C24" s="167"/>
      <c r="D24" s="167" t="s">
        <v>71</v>
      </c>
      <c r="E24" s="152">
        <v>23.46</v>
      </c>
      <c r="F24" s="152">
        <v>23.54</v>
      </c>
      <c r="G24" s="152">
        <v>23.64</v>
      </c>
      <c r="H24" s="152">
        <v>23.86</v>
      </c>
      <c r="I24" s="152">
        <v>24.03</v>
      </c>
      <c r="J24" s="152">
        <v>24.16</v>
      </c>
      <c r="K24" s="152">
        <v>24.4</v>
      </c>
      <c r="L24" s="152">
        <v>24.6</v>
      </c>
      <c r="M24" s="152">
        <v>24.67</v>
      </c>
      <c r="N24" s="152">
        <v>24.81</v>
      </c>
      <c r="O24" s="152">
        <v>24.85</v>
      </c>
      <c r="P24" s="152">
        <v>25.04</v>
      </c>
      <c r="Q24" s="126"/>
    </row>
    <row r="25" spans="2:17" s="125" customFormat="1" ht="15.75" customHeight="1" x14ac:dyDescent="0.2">
      <c r="B25" s="166" t="s">
        <v>59</v>
      </c>
      <c r="C25" s="167" t="s">
        <v>40</v>
      </c>
      <c r="D25" s="167" t="s">
        <v>72</v>
      </c>
      <c r="E25" s="152">
        <v>30.86</v>
      </c>
      <c r="F25" s="152">
        <v>30.9</v>
      </c>
      <c r="G25" s="152">
        <v>30.92</v>
      </c>
      <c r="H25" s="152">
        <v>31.09</v>
      </c>
      <c r="I25" s="152">
        <v>31.05</v>
      </c>
      <c r="J25" s="152">
        <v>31.36</v>
      </c>
      <c r="K25" s="152">
        <v>31.37</v>
      </c>
      <c r="L25" s="152">
        <v>31.6</v>
      </c>
      <c r="M25" s="152">
        <v>31.67</v>
      </c>
      <c r="N25" s="152">
        <v>31.91</v>
      </c>
      <c r="O25" s="152">
        <v>32</v>
      </c>
      <c r="P25" s="152">
        <v>32.31</v>
      </c>
      <c r="Q25" s="126"/>
    </row>
    <row r="26" spans="2:17" s="125" customFormat="1" ht="15.75" customHeight="1" x14ac:dyDescent="0.2">
      <c r="B26" s="166" t="s">
        <v>59</v>
      </c>
      <c r="C26" s="167"/>
      <c r="D26" s="167" t="s">
        <v>73</v>
      </c>
      <c r="E26" s="152">
        <v>25.56</v>
      </c>
      <c r="F26" s="152">
        <v>25.55</v>
      </c>
      <c r="G26" s="152">
        <v>25.46</v>
      </c>
      <c r="H26" s="152">
        <v>25.88</v>
      </c>
      <c r="I26" s="152">
        <v>25.92</v>
      </c>
      <c r="J26" s="152">
        <v>26.26</v>
      </c>
      <c r="K26" s="152">
        <v>26.24</v>
      </c>
      <c r="L26" s="152">
        <v>26.4</v>
      </c>
      <c r="M26" s="152">
        <v>26.59</v>
      </c>
      <c r="N26" s="152">
        <v>26.79</v>
      </c>
      <c r="O26" s="152">
        <v>26.9</v>
      </c>
      <c r="P26" s="152">
        <v>27.1</v>
      </c>
      <c r="Q26" s="126"/>
    </row>
    <row r="27" spans="2:17" s="125" customFormat="1" ht="15.75" customHeight="1" x14ac:dyDescent="0.2">
      <c r="B27" s="166" t="s">
        <v>59</v>
      </c>
      <c r="C27" s="167"/>
      <c r="D27" s="167" t="s">
        <v>74</v>
      </c>
      <c r="E27" s="152">
        <v>18.260000000000002</v>
      </c>
      <c r="F27" s="152">
        <v>18.16</v>
      </c>
      <c r="G27" s="152">
        <v>18.5</v>
      </c>
      <c r="H27" s="152">
        <v>18.829999999999998</v>
      </c>
      <c r="I27" s="152">
        <v>19.41</v>
      </c>
      <c r="J27" s="152">
        <v>20.05</v>
      </c>
      <c r="K27" s="152">
        <v>20.45</v>
      </c>
      <c r="L27" s="152">
        <v>20.5</v>
      </c>
      <c r="M27" s="152">
        <v>20.43</v>
      </c>
      <c r="N27" s="152">
        <v>20.14</v>
      </c>
      <c r="O27" s="152">
        <v>20.28</v>
      </c>
      <c r="P27" s="152">
        <v>20.56</v>
      </c>
      <c r="Q27" s="126"/>
    </row>
    <row r="28" spans="2:17" s="125" customFormat="1" ht="15.75" customHeight="1" x14ac:dyDescent="0.2">
      <c r="B28" s="166" t="s">
        <v>59</v>
      </c>
      <c r="C28" s="167"/>
      <c r="D28" s="167" t="s">
        <v>75</v>
      </c>
      <c r="E28" s="152">
        <v>8.9700000000000006</v>
      </c>
      <c r="F28" s="152">
        <v>7.85</v>
      </c>
      <c r="G28" s="152">
        <v>8.57</v>
      </c>
      <c r="H28" s="152">
        <v>7.83</v>
      </c>
      <c r="I28" s="152">
        <v>8.59</v>
      </c>
      <c r="J28" s="152">
        <v>8.77</v>
      </c>
      <c r="K28" s="152">
        <v>9.1300000000000008</v>
      </c>
      <c r="L28" s="152">
        <v>9.4700000000000006</v>
      </c>
      <c r="M28" s="152">
        <v>9.48</v>
      </c>
      <c r="N28" s="152">
        <v>9.6300000000000008</v>
      </c>
      <c r="O28" s="152">
        <v>9.6999999999999993</v>
      </c>
      <c r="P28" s="152">
        <v>10.07</v>
      </c>
      <c r="Q28" s="126"/>
    </row>
    <row r="29" spans="2:17" s="125" customFormat="1" ht="14.25" x14ac:dyDescent="0.2">
      <c r="B29" s="168" t="s">
        <v>59</v>
      </c>
      <c r="C29" s="169" t="s">
        <v>59</v>
      </c>
      <c r="D29" s="169" t="s">
        <v>59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1"/>
    </row>
    <row r="30" spans="2:17" ht="3.75" customHeight="1" x14ac:dyDescent="0.2"/>
    <row r="31" spans="2:17" s="132" customFormat="1" ht="12" x14ac:dyDescent="0.2">
      <c r="B31" s="132" t="s">
        <v>76</v>
      </c>
    </row>
    <row r="32" spans="2:17" s="132" customFormat="1" ht="12" x14ac:dyDescent="0.2">
      <c r="B32" s="132" t="s">
        <v>77</v>
      </c>
    </row>
    <row r="33" spans="2:2" s="132" customFormat="1" ht="12" x14ac:dyDescent="0.2">
      <c r="B33" s="132" t="s">
        <v>78</v>
      </c>
    </row>
    <row r="34" spans="2:2" s="132" customFormat="1" ht="12" x14ac:dyDescent="0.2">
      <c r="B34" s="132" t="s">
        <v>79</v>
      </c>
    </row>
    <row r="35" spans="2:2" x14ac:dyDescent="0.2">
      <c r="B35" s="118" t="s">
        <v>39</v>
      </c>
    </row>
  </sheetData>
  <mergeCells count="4">
    <mergeCell ref="B2:Q2"/>
    <mergeCell ref="B3:Q3"/>
    <mergeCell ref="B5:D5"/>
    <mergeCell ref="P5:Q5"/>
  </mergeCells>
  <printOptions horizontalCentered="1" verticalCentered="1"/>
  <pageMargins left="0.86614173228346458" right="0.74803149606299213" top="0.15748031496062992" bottom="0.98425196850393715" header="0" footer="0"/>
  <pageSetup paperSize="256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AJ94"/>
  <sheetViews>
    <sheetView showGridLines="0" topLeftCell="A53" zoomScale="80" zoomScaleNormal="80" zoomScaleSheetLayoutView="70" workbookViewId="0">
      <selection activeCell="Q95" sqref="Q95"/>
    </sheetView>
  </sheetViews>
  <sheetFormatPr baseColWidth="10" defaultColWidth="9.140625" defaultRowHeight="12.75" x14ac:dyDescent="0.2"/>
  <cols>
    <col min="1" max="1" width="1.85546875" style="13" customWidth="1"/>
    <col min="2" max="2" width="2.42578125" style="13" customWidth="1"/>
    <col min="3" max="3" width="0.85546875" style="13" customWidth="1"/>
    <col min="4" max="4" width="23.5703125" style="13" customWidth="1"/>
    <col min="5" max="5" width="16.5703125" style="13" customWidth="1"/>
    <col min="6" max="6" width="13.85546875" style="13" customWidth="1"/>
    <col min="7" max="7" width="13.5703125" style="13" customWidth="1"/>
    <col min="8" max="8" width="13.42578125" style="13" customWidth="1"/>
    <col min="9" max="9" width="13.85546875" style="13" customWidth="1"/>
    <col min="10" max="10" width="14.140625" style="13" customWidth="1"/>
    <col min="11" max="11" width="13.42578125" style="13" customWidth="1"/>
    <col min="12" max="16" width="13.5703125" style="13" customWidth="1"/>
    <col min="17" max="17" width="13.28515625" style="13" customWidth="1"/>
    <col min="18" max="18" width="0.5703125" style="13" customWidth="1"/>
    <col min="19" max="19" width="15.5703125" style="15" customWidth="1"/>
    <col min="20" max="20" width="12.28515625" style="15" customWidth="1"/>
    <col min="21" max="36" width="9.140625" style="15"/>
    <col min="37" max="16384" width="9.140625" style="13"/>
  </cols>
  <sheetData>
    <row r="2" spans="3:36" s="1" customFormat="1" ht="24" customHeight="1" x14ac:dyDescent="0.2">
      <c r="C2" s="187" t="s">
        <v>80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</row>
    <row r="3" spans="3:36" s="1" customFormat="1" ht="19.5" customHeight="1" x14ac:dyDescent="0.2">
      <c r="C3" s="187" t="s">
        <v>81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3:36" s="1" customFormat="1" ht="10.5" customHeight="1" x14ac:dyDescent="0.2"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1">
        <v>17.593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5" spans="3:36" s="2" customFormat="1" ht="38.25" customHeight="1" x14ac:dyDescent="0.2">
      <c r="C5" s="188" t="s">
        <v>82</v>
      </c>
      <c r="D5" s="189"/>
      <c r="E5" s="16" t="s">
        <v>3</v>
      </c>
      <c r="F5" s="16" t="s">
        <v>4</v>
      </c>
      <c r="G5" s="16" t="s">
        <v>5</v>
      </c>
      <c r="H5" s="16" t="s">
        <v>6</v>
      </c>
      <c r="I5" s="16" t="s">
        <v>83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47" t="s">
        <v>15</v>
      </c>
      <c r="R5" s="36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3:36" s="2" customFormat="1" ht="11.25" customHeight="1" x14ac:dyDescent="0.2">
      <c r="C6" s="17"/>
      <c r="R6" s="18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3:36" s="2" customFormat="1" ht="15" customHeight="1" x14ac:dyDescent="0.2">
      <c r="C7" s="190" t="s">
        <v>3</v>
      </c>
      <c r="D7" s="191"/>
      <c r="E7" s="39">
        <f t="shared" ref="E7:Q7" si="0">E9+E22+E36</f>
        <v>56259.696579999996</v>
      </c>
      <c r="F7" s="39">
        <f t="shared" si="0"/>
        <v>6314.6020000000008</v>
      </c>
      <c r="G7" s="39">
        <f t="shared" si="0"/>
        <v>6367.8639999999987</v>
      </c>
      <c r="H7" s="39">
        <f t="shared" si="0"/>
        <v>5028.0519999999997</v>
      </c>
      <c r="I7" s="39">
        <f t="shared" si="0"/>
        <v>3737.3340000000007</v>
      </c>
      <c r="J7" s="39">
        <f t="shared" si="0"/>
        <v>3858.1069999999986</v>
      </c>
      <c r="K7" s="39">
        <f t="shared" si="0"/>
        <v>3717.4719999999998</v>
      </c>
      <c r="L7" s="39">
        <f t="shared" si="0"/>
        <v>4457.9749999999976</v>
      </c>
      <c r="M7" s="39">
        <f t="shared" si="0"/>
        <v>4242.6505799999986</v>
      </c>
      <c r="N7" s="39">
        <f t="shared" si="0"/>
        <v>4353.6680000000006</v>
      </c>
      <c r="O7" s="39">
        <f t="shared" si="0"/>
        <v>4415.570999999999</v>
      </c>
      <c r="P7" s="39">
        <f t="shared" si="0"/>
        <v>4414.6629999999986</v>
      </c>
      <c r="Q7" s="39">
        <f t="shared" si="0"/>
        <v>5351.7379999999985</v>
      </c>
      <c r="R7" s="19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</row>
    <row r="8" spans="3:36" s="3" customFormat="1" ht="11.25" customHeight="1" x14ac:dyDescent="0.2">
      <c r="C8" s="20"/>
      <c r="E8" s="31"/>
      <c r="G8" s="31"/>
      <c r="I8" s="31"/>
      <c r="K8" s="31"/>
      <c r="M8" s="31"/>
      <c r="O8" s="31"/>
      <c r="Q8" s="31"/>
      <c r="R8" s="2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3:36" s="2" customFormat="1" ht="30" customHeight="1" x14ac:dyDescent="0.2">
      <c r="C9" s="22"/>
      <c r="D9" s="40" t="s">
        <v>84</v>
      </c>
      <c r="E9" s="39">
        <f t="shared" ref="E9:Q9" si="1">SUM(E10:E20)</f>
        <v>47074.478579999995</v>
      </c>
      <c r="F9" s="39">
        <f t="shared" si="1"/>
        <v>5232.9310000000005</v>
      </c>
      <c r="G9" s="39">
        <f t="shared" si="1"/>
        <v>5546.6119999999983</v>
      </c>
      <c r="H9" s="39">
        <f>SUM(H10:H20)</f>
        <v>4202.96</v>
      </c>
      <c r="I9" s="39">
        <f>SUM(I10:I20)</f>
        <v>3047.3570000000004</v>
      </c>
      <c r="J9" s="39">
        <f t="shared" si="1"/>
        <v>3219.3359999999989</v>
      </c>
      <c r="K9" s="39">
        <f t="shared" si="1"/>
        <v>3059.3309999999997</v>
      </c>
      <c r="L9" s="39">
        <f t="shared" si="1"/>
        <v>3739.9899999999984</v>
      </c>
      <c r="M9" s="39">
        <f t="shared" si="1"/>
        <v>3353.5925799999991</v>
      </c>
      <c r="N9" s="39">
        <f t="shared" si="1"/>
        <v>3493.3190000000004</v>
      </c>
      <c r="O9" s="39">
        <f t="shared" si="1"/>
        <v>3772.6699999999983</v>
      </c>
      <c r="P9" s="39">
        <f t="shared" si="1"/>
        <v>3935.2849999999985</v>
      </c>
      <c r="Q9" s="39">
        <f t="shared" si="1"/>
        <v>4471.0949999999984</v>
      </c>
      <c r="R9" s="2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</row>
    <row r="10" spans="3:36" s="3" customFormat="1" ht="24.75" customHeight="1" x14ac:dyDescent="0.2">
      <c r="C10" s="20"/>
      <c r="D10" s="24" t="s">
        <v>85</v>
      </c>
      <c r="E10" s="31">
        <f>SUM(F10:Q10)</f>
        <v>7858.799</v>
      </c>
      <c r="F10" s="133">
        <v>944.13</v>
      </c>
      <c r="G10" s="133">
        <v>1271.424</v>
      </c>
      <c r="H10" s="133">
        <v>458.3</v>
      </c>
      <c r="I10" s="133">
        <v>328.35999999999996</v>
      </c>
      <c r="J10" s="133">
        <v>344.37999999999988</v>
      </c>
      <c r="K10" s="133">
        <v>726.44999999999993</v>
      </c>
      <c r="L10" s="133">
        <v>827.35</v>
      </c>
      <c r="M10" s="133">
        <v>300.11999999999995</v>
      </c>
      <c r="N10" s="133">
        <v>980.35000000000014</v>
      </c>
      <c r="O10" s="133">
        <v>295.83</v>
      </c>
      <c r="P10" s="133">
        <v>380.69</v>
      </c>
      <c r="Q10" s="133">
        <v>1001.4150000000001</v>
      </c>
      <c r="R10" s="21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3:36" s="3" customFormat="1" ht="24.75" customHeight="1" x14ac:dyDescent="0.2">
      <c r="C11" s="20"/>
      <c r="D11" s="24" t="s">
        <v>86</v>
      </c>
      <c r="E11" s="31">
        <f t="shared" ref="E11:E20" si="2">SUM(F11:Q11)</f>
        <v>4433.0819999999994</v>
      </c>
      <c r="F11" s="133">
        <v>1125.8320000000001</v>
      </c>
      <c r="G11" s="133">
        <v>822.23999999999978</v>
      </c>
      <c r="H11" s="133">
        <v>495.72999999999996</v>
      </c>
      <c r="I11" s="133">
        <v>176.12999999999997</v>
      </c>
      <c r="J11" s="133">
        <v>2.2999999999999998</v>
      </c>
      <c r="K11" s="133" t="s">
        <v>87</v>
      </c>
      <c r="L11" s="133">
        <v>3.02</v>
      </c>
      <c r="M11" s="133">
        <v>3.9299999999999997</v>
      </c>
      <c r="N11" s="133" t="s">
        <v>87</v>
      </c>
      <c r="O11" s="133">
        <v>501.67999999999995</v>
      </c>
      <c r="P11" s="133">
        <v>507.23999999999995</v>
      </c>
      <c r="Q11" s="133">
        <v>794.98</v>
      </c>
      <c r="R11" s="21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3:36" s="3" customFormat="1" ht="24.75" customHeight="1" x14ac:dyDescent="0.2">
      <c r="C12" s="20"/>
      <c r="D12" s="24" t="s">
        <v>88</v>
      </c>
      <c r="E12" s="31">
        <f t="shared" si="2"/>
        <v>8917.5395800000006</v>
      </c>
      <c r="F12" s="133">
        <v>1406.432</v>
      </c>
      <c r="G12" s="133">
        <v>1537.527</v>
      </c>
      <c r="H12" s="133">
        <v>1268.875</v>
      </c>
      <c r="I12" s="133">
        <v>967.99199999999985</v>
      </c>
      <c r="J12" s="133">
        <v>816.81500000000005</v>
      </c>
      <c r="K12" s="133">
        <v>470.49000000000007</v>
      </c>
      <c r="L12" s="133">
        <v>329.66</v>
      </c>
      <c r="M12" s="133">
        <v>260.65857999999997</v>
      </c>
      <c r="N12" s="133">
        <v>198.12</v>
      </c>
      <c r="O12" s="133">
        <v>894.35</v>
      </c>
      <c r="P12" s="133">
        <v>656.44999999999993</v>
      </c>
      <c r="Q12" s="133">
        <v>110.16999999999999</v>
      </c>
      <c r="R12" s="21">
        <v>37852.348299999911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3:36" s="3" customFormat="1" ht="24.75" customHeight="1" x14ac:dyDescent="0.2">
      <c r="C13" s="20"/>
      <c r="D13" s="24" t="s">
        <v>89</v>
      </c>
      <c r="E13" s="31">
        <f t="shared" si="2"/>
        <v>4345.1040000000003</v>
      </c>
      <c r="F13" s="133">
        <v>266.57</v>
      </c>
      <c r="G13" s="133">
        <v>437.99</v>
      </c>
      <c r="H13" s="133">
        <v>595.13099999999997</v>
      </c>
      <c r="I13" s="133">
        <v>562.3900000000001</v>
      </c>
      <c r="J13" s="133">
        <v>577.95700000000011</v>
      </c>
      <c r="K13" s="133">
        <v>233.57999999999998</v>
      </c>
      <c r="L13" s="133">
        <v>362.37999999999988</v>
      </c>
      <c r="M13" s="133">
        <v>475.02600000000001</v>
      </c>
      <c r="N13" s="133">
        <v>237.08999999999997</v>
      </c>
      <c r="O13" s="133">
        <v>208.71</v>
      </c>
      <c r="P13" s="133">
        <v>149.14000000000001</v>
      </c>
      <c r="Q13" s="133">
        <v>239.14000000000001</v>
      </c>
      <c r="R13" s="2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3:36" s="3" customFormat="1" ht="24.75" customHeight="1" x14ac:dyDescent="0.2">
      <c r="C14" s="20"/>
      <c r="D14" s="24" t="s">
        <v>90</v>
      </c>
      <c r="E14" s="31">
        <f t="shared" si="2"/>
        <v>3221.3080000000004</v>
      </c>
      <c r="F14" s="133">
        <v>437.3250000000001</v>
      </c>
      <c r="G14" s="133">
        <v>376.61100000000005</v>
      </c>
      <c r="H14" s="133">
        <v>430.27200000000011</v>
      </c>
      <c r="I14" s="133">
        <v>210.83999999999997</v>
      </c>
      <c r="J14" s="133">
        <v>275.58</v>
      </c>
      <c r="K14" s="133">
        <v>251.19</v>
      </c>
      <c r="L14" s="133">
        <v>297.54999999999995</v>
      </c>
      <c r="M14" s="133">
        <v>285.45999999999998</v>
      </c>
      <c r="N14" s="133">
        <v>154.30000000000001</v>
      </c>
      <c r="O14" s="133">
        <v>137.34</v>
      </c>
      <c r="P14" s="133">
        <v>255.12</v>
      </c>
      <c r="Q14" s="133">
        <v>109.72</v>
      </c>
      <c r="R14" s="2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3:36" s="3" customFormat="1" ht="24.75" customHeight="1" x14ac:dyDescent="0.2">
      <c r="C15" s="20"/>
      <c r="D15" s="24" t="s">
        <v>91</v>
      </c>
      <c r="E15" s="31">
        <f t="shared" si="2"/>
        <v>643.35800000000017</v>
      </c>
      <c r="F15" s="133">
        <v>49.853000000000002</v>
      </c>
      <c r="G15" s="133">
        <v>38.129999999999995</v>
      </c>
      <c r="H15" s="133">
        <v>34.325000000000003</v>
      </c>
      <c r="I15" s="133">
        <v>6.1</v>
      </c>
      <c r="J15" s="133">
        <v>25.219999999999995</v>
      </c>
      <c r="K15" s="133">
        <v>25.780000000000005</v>
      </c>
      <c r="L15" s="133">
        <v>83.110000000000028</v>
      </c>
      <c r="M15" s="133">
        <v>60.360000000000007</v>
      </c>
      <c r="N15" s="133">
        <v>110.21000000000002</v>
      </c>
      <c r="O15" s="133">
        <v>88.800000000000011</v>
      </c>
      <c r="P15" s="133">
        <v>72.340000000000018</v>
      </c>
      <c r="Q15" s="133">
        <v>49.13000000000001</v>
      </c>
      <c r="R15" s="21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3:36" s="3" customFormat="1" ht="24.75" customHeight="1" x14ac:dyDescent="0.2">
      <c r="C16" s="20"/>
      <c r="D16" s="24" t="s">
        <v>92</v>
      </c>
      <c r="E16" s="31">
        <f t="shared" si="2"/>
        <v>2668.6920000000005</v>
      </c>
      <c r="F16" s="133">
        <v>166.16500000000002</v>
      </c>
      <c r="G16" s="133">
        <v>303.54400000000004</v>
      </c>
      <c r="H16" s="133">
        <v>133.26000000000002</v>
      </c>
      <c r="I16" s="133">
        <v>81.995000000000019</v>
      </c>
      <c r="J16" s="133">
        <v>47.2</v>
      </c>
      <c r="K16" s="133">
        <v>143.23299999999998</v>
      </c>
      <c r="L16" s="133">
        <v>168.44499999999994</v>
      </c>
      <c r="M16" s="133">
        <v>139.13</v>
      </c>
      <c r="N16" s="133">
        <v>336.50999999999993</v>
      </c>
      <c r="O16" s="133">
        <v>105.91</v>
      </c>
      <c r="P16" s="133">
        <v>442.21000000000009</v>
      </c>
      <c r="Q16" s="133">
        <v>601.09000000000015</v>
      </c>
      <c r="R16" s="2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3:36" s="3" customFormat="1" ht="24.75" customHeight="1" x14ac:dyDescent="0.2">
      <c r="C17" s="20"/>
      <c r="D17" s="24" t="s">
        <v>93</v>
      </c>
      <c r="E17" s="31">
        <f t="shared" si="2"/>
        <v>337.44499999999994</v>
      </c>
      <c r="F17" s="133">
        <v>50.56</v>
      </c>
      <c r="G17" s="133">
        <v>11.4</v>
      </c>
      <c r="H17" s="133">
        <v>2.5900000000000003</v>
      </c>
      <c r="I17" s="133">
        <v>14.399999999999999</v>
      </c>
      <c r="J17" s="133">
        <v>12.750000000000002</v>
      </c>
      <c r="K17" s="133">
        <v>34.630000000000003</v>
      </c>
      <c r="L17" s="133">
        <v>40.6</v>
      </c>
      <c r="M17" s="133">
        <v>39.065000000000005</v>
      </c>
      <c r="N17" s="133">
        <v>55.56</v>
      </c>
      <c r="O17" s="133">
        <v>25.75</v>
      </c>
      <c r="P17" s="133">
        <v>30.820000000000004</v>
      </c>
      <c r="Q17" s="133">
        <v>19.320000000000004</v>
      </c>
      <c r="R17" s="21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3:36" s="3" customFormat="1" ht="24.75" customHeight="1" x14ac:dyDescent="0.2">
      <c r="C18" s="20"/>
      <c r="D18" s="24" t="s">
        <v>94</v>
      </c>
      <c r="E18" s="31">
        <f t="shared" si="2"/>
        <v>1655.1569999999997</v>
      </c>
      <c r="F18" s="133">
        <v>137.66499999999999</v>
      </c>
      <c r="G18" s="133">
        <v>104.86999999999999</v>
      </c>
      <c r="H18" s="133">
        <v>104.78499999999998</v>
      </c>
      <c r="I18" s="133">
        <v>127.11999999999999</v>
      </c>
      <c r="J18" s="133">
        <v>120.78999999999999</v>
      </c>
      <c r="K18" s="133">
        <v>171.41499999999999</v>
      </c>
      <c r="L18" s="133">
        <v>168.83999999999997</v>
      </c>
      <c r="M18" s="133">
        <v>192.28200000000001</v>
      </c>
      <c r="N18" s="133">
        <v>32.46</v>
      </c>
      <c r="O18" s="133">
        <v>205.25</v>
      </c>
      <c r="P18" s="133">
        <v>186.8</v>
      </c>
      <c r="Q18" s="133">
        <v>102.88</v>
      </c>
      <c r="R18" s="2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3:36" s="3" customFormat="1" ht="24.75" customHeight="1" x14ac:dyDescent="0.2">
      <c r="C19" s="20"/>
      <c r="D19" s="24" t="s">
        <v>95</v>
      </c>
      <c r="E19" s="31">
        <f t="shared" si="2"/>
        <v>534.66000000000008</v>
      </c>
      <c r="F19" s="133">
        <v>85.870000000000019</v>
      </c>
      <c r="G19" s="133">
        <v>44.23</v>
      </c>
      <c r="H19" s="133">
        <v>33.549999999999997</v>
      </c>
      <c r="I19" s="133">
        <v>9.5499999999999989</v>
      </c>
      <c r="J19" s="133">
        <v>21.16</v>
      </c>
      <c r="K19" s="133">
        <v>42.830000000000005</v>
      </c>
      <c r="L19" s="133">
        <v>93.570000000000007</v>
      </c>
      <c r="M19" s="133">
        <v>21.98</v>
      </c>
      <c r="N19" s="133">
        <v>69.12</v>
      </c>
      <c r="O19" s="133">
        <v>32.17</v>
      </c>
      <c r="P19" s="133">
        <v>26.83</v>
      </c>
      <c r="Q19" s="133">
        <v>53.8</v>
      </c>
      <c r="R19" s="21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3:36" s="3" customFormat="1" ht="24.75" customHeight="1" x14ac:dyDescent="0.2">
      <c r="C20" s="20"/>
      <c r="D20" s="24" t="s">
        <v>96</v>
      </c>
      <c r="E20" s="31">
        <f t="shared" si="2"/>
        <v>12459.333999999993</v>
      </c>
      <c r="F20" s="133">
        <v>562.52899999999988</v>
      </c>
      <c r="G20" s="133">
        <v>598.64599999999996</v>
      </c>
      <c r="H20" s="133">
        <v>646.14200000000005</v>
      </c>
      <c r="I20" s="133">
        <v>562.48000000000036</v>
      </c>
      <c r="J20" s="133">
        <v>975.18399999999929</v>
      </c>
      <c r="K20" s="133">
        <v>959.73299999999972</v>
      </c>
      <c r="L20" s="133">
        <v>1365.4649999999983</v>
      </c>
      <c r="M20" s="133">
        <v>1575.580999999999</v>
      </c>
      <c r="N20" s="133">
        <v>1319.5989999999999</v>
      </c>
      <c r="O20" s="133">
        <v>1276.8799999999985</v>
      </c>
      <c r="P20" s="133">
        <v>1227.6449999999982</v>
      </c>
      <c r="Q20" s="133">
        <v>1389.4499999999982</v>
      </c>
      <c r="R20" s="21"/>
      <c r="S20" s="1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14"/>
      <c r="AH20" s="14"/>
      <c r="AI20" s="14"/>
      <c r="AJ20" s="14"/>
    </row>
    <row r="21" spans="3:36" s="3" customFormat="1" ht="9.75" customHeight="1" x14ac:dyDescent="0.2">
      <c r="C21" s="2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1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3:36" s="2" customFormat="1" ht="30" customHeight="1" x14ac:dyDescent="0.2">
      <c r="C22" s="22"/>
      <c r="D22" s="40" t="s">
        <v>97</v>
      </c>
      <c r="E22" s="39">
        <f>SUM(E23:E34)</f>
        <v>9135.4829999999984</v>
      </c>
      <c r="F22" s="39">
        <f>SUM(F23:F34)</f>
        <v>1075.3360000000002</v>
      </c>
      <c r="G22" s="39">
        <f>SUM(G23:G34)</f>
        <v>812.90199999999982</v>
      </c>
      <c r="H22" s="39">
        <f>SUM(H23:H34)</f>
        <v>819.84199999999998</v>
      </c>
      <c r="I22" s="39">
        <f t="shared" ref="I22:O22" si="3">SUM(I23:I34)</f>
        <v>685.37700000000029</v>
      </c>
      <c r="J22" s="39">
        <f t="shared" si="3"/>
        <v>634.07100000000003</v>
      </c>
      <c r="K22" s="39">
        <f>SUM(K23:K34)</f>
        <v>653.49099999999999</v>
      </c>
      <c r="L22" s="39">
        <f t="shared" si="3"/>
        <v>715.255</v>
      </c>
      <c r="M22" s="39">
        <f t="shared" si="3"/>
        <v>884.85799999999995</v>
      </c>
      <c r="N22" s="39">
        <f t="shared" si="3"/>
        <v>855.84900000000016</v>
      </c>
      <c r="O22" s="39">
        <f t="shared" si="3"/>
        <v>641.80100000000016</v>
      </c>
      <c r="P22" s="39">
        <f>SUM(P23:P34)</f>
        <v>477.75800000000004</v>
      </c>
      <c r="Q22" s="39">
        <f>SUM(Q23:Q34)</f>
        <v>878.94300000000021</v>
      </c>
      <c r="R22" s="19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</row>
    <row r="23" spans="3:36" s="3" customFormat="1" ht="25.5" customHeight="1" x14ac:dyDescent="0.2">
      <c r="C23" s="20"/>
      <c r="D23" s="24" t="s">
        <v>98</v>
      </c>
      <c r="E23" s="31">
        <f>SUM(F23:Q23)</f>
        <v>8248.0930000000008</v>
      </c>
      <c r="F23" s="28">
        <v>984.09700000000021</v>
      </c>
      <c r="G23" s="28">
        <v>724.3599999999999</v>
      </c>
      <c r="H23" s="28">
        <v>733.90699999999993</v>
      </c>
      <c r="I23" s="28">
        <v>625.84500000000014</v>
      </c>
      <c r="J23" s="28">
        <v>549.04999999999995</v>
      </c>
      <c r="K23" s="28">
        <v>586.649</v>
      </c>
      <c r="L23" s="28">
        <v>632.91</v>
      </c>
      <c r="M23" s="28">
        <v>790.91500000000008</v>
      </c>
      <c r="N23" s="28">
        <v>779.16000000000008</v>
      </c>
      <c r="O23" s="28">
        <v>595.11</v>
      </c>
      <c r="P23" s="28">
        <v>426.47</v>
      </c>
      <c r="Q23" s="28">
        <v>819.62000000000012</v>
      </c>
      <c r="R23" s="21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3:36" s="3" customFormat="1" ht="25.5" customHeight="1" x14ac:dyDescent="0.2">
      <c r="C24" s="20"/>
      <c r="D24" s="24" t="s">
        <v>99</v>
      </c>
      <c r="E24" s="31">
        <f>SUM(F24:Q24)</f>
        <v>39.695</v>
      </c>
      <c r="F24" s="28">
        <v>6.625</v>
      </c>
      <c r="G24" s="28">
        <v>6.3100000000000005</v>
      </c>
      <c r="H24" s="28">
        <v>3.8300000000000005</v>
      </c>
      <c r="I24" s="28">
        <v>3.4699999999999998</v>
      </c>
      <c r="J24" s="28">
        <v>2.2599999999999998</v>
      </c>
      <c r="K24" s="28">
        <v>4.1400000000000006</v>
      </c>
      <c r="L24" s="28">
        <v>2.2400000000000002</v>
      </c>
      <c r="M24" s="28">
        <v>4</v>
      </c>
      <c r="N24" s="28">
        <v>3.2500000000000004</v>
      </c>
      <c r="O24" s="28">
        <v>1.0700000000000003</v>
      </c>
      <c r="P24" s="28">
        <v>2.0200000000000005</v>
      </c>
      <c r="Q24" s="28">
        <v>0.48</v>
      </c>
      <c r="R24" s="21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3:36" s="3" customFormat="1" ht="25.5" customHeight="1" x14ac:dyDescent="0.2">
      <c r="C25" s="20"/>
      <c r="D25" s="24" t="s">
        <v>100</v>
      </c>
      <c r="E25" s="31">
        <f>SUM(F25:Q25)</f>
        <v>77.659000000000006</v>
      </c>
      <c r="F25" s="31" t="s">
        <v>87</v>
      </c>
      <c r="G25" s="31">
        <v>5.88</v>
      </c>
      <c r="H25" s="31">
        <v>7.8899999999999979</v>
      </c>
      <c r="I25" s="31">
        <v>16.204000000000001</v>
      </c>
      <c r="J25" s="31">
        <v>8.5299999999999994</v>
      </c>
      <c r="K25" s="31">
        <v>21.690000000000005</v>
      </c>
      <c r="L25" s="31">
        <v>12.03</v>
      </c>
      <c r="M25" s="31">
        <v>2.4250000000000007</v>
      </c>
      <c r="N25" s="31">
        <v>1.7</v>
      </c>
      <c r="O25" s="31">
        <v>1.31</v>
      </c>
      <c r="P25" s="31" t="s">
        <v>87</v>
      </c>
      <c r="Q25" s="31" t="s">
        <v>87</v>
      </c>
      <c r="R25" s="2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3:36" s="3" customFormat="1" ht="25.5" customHeight="1" x14ac:dyDescent="0.2">
      <c r="C26" s="20"/>
      <c r="D26" s="24" t="s">
        <v>101</v>
      </c>
      <c r="E26" s="31">
        <f t="shared" ref="E26:E34" si="4">SUM(F26:Q26)</f>
        <v>179.55</v>
      </c>
      <c r="F26" s="31">
        <v>26.63</v>
      </c>
      <c r="G26" s="31">
        <v>27</v>
      </c>
      <c r="H26" s="31">
        <v>32.5</v>
      </c>
      <c r="I26" s="31">
        <v>8.1999999999999993</v>
      </c>
      <c r="J26" s="31">
        <v>25.7</v>
      </c>
      <c r="K26" s="31">
        <v>2.2799999999999998</v>
      </c>
      <c r="L26" s="31">
        <v>12</v>
      </c>
      <c r="M26" s="31">
        <v>17.48</v>
      </c>
      <c r="N26" s="31">
        <v>1.7800000000000002</v>
      </c>
      <c r="O26" s="31">
        <v>1</v>
      </c>
      <c r="P26" s="31">
        <v>3.2800000000000002</v>
      </c>
      <c r="Q26" s="31">
        <v>21.700000000000003</v>
      </c>
      <c r="R26" s="21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3:36" s="3" customFormat="1" ht="25.5" customHeight="1" x14ac:dyDescent="0.2">
      <c r="C27" s="20"/>
      <c r="D27" s="24" t="s">
        <v>102</v>
      </c>
      <c r="E27" s="31">
        <f t="shared" si="4"/>
        <v>344.09900000000016</v>
      </c>
      <c r="F27" s="31">
        <v>17.994</v>
      </c>
      <c r="G27" s="31">
        <v>21.357000000000006</v>
      </c>
      <c r="H27" s="31">
        <v>27.891999999999996</v>
      </c>
      <c r="I27" s="31">
        <v>21.818000000000005</v>
      </c>
      <c r="J27" s="31">
        <v>33.946000000000012</v>
      </c>
      <c r="K27" s="31">
        <v>27.165000000000006</v>
      </c>
      <c r="L27" s="31">
        <v>37.175000000000026</v>
      </c>
      <c r="M27" s="31">
        <v>26.118000000000002</v>
      </c>
      <c r="N27" s="31">
        <v>37.144000000000027</v>
      </c>
      <c r="O27" s="31">
        <v>33.067000000000014</v>
      </c>
      <c r="P27" s="31">
        <v>38.56600000000001</v>
      </c>
      <c r="Q27" s="31">
        <v>21.857000000000006</v>
      </c>
      <c r="R27" s="21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3:36" s="3" customFormat="1" ht="25.5" customHeight="1" x14ac:dyDescent="0.2">
      <c r="C28" s="20"/>
      <c r="D28" s="24" t="s">
        <v>103</v>
      </c>
      <c r="E28" s="31">
        <f t="shared" si="4"/>
        <v>125.2</v>
      </c>
      <c r="F28" s="31">
        <v>28.2</v>
      </c>
      <c r="G28" s="31">
        <v>17.350000000000001</v>
      </c>
      <c r="H28" s="31">
        <v>7.68</v>
      </c>
      <c r="I28" s="31">
        <v>4.9400000000000004</v>
      </c>
      <c r="J28" s="31">
        <v>3.46</v>
      </c>
      <c r="K28" s="31">
        <v>8.34</v>
      </c>
      <c r="L28" s="31">
        <v>14.180000000000001</v>
      </c>
      <c r="M28" s="31">
        <v>21.019999999999996</v>
      </c>
      <c r="N28" s="31">
        <v>9.4400000000000013</v>
      </c>
      <c r="O28" s="31">
        <v>4.1500000000000004</v>
      </c>
      <c r="P28" s="31">
        <v>0.2</v>
      </c>
      <c r="Q28" s="31">
        <v>6.24</v>
      </c>
      <c r="R28" s="21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3:36" s="3" customFormat="1" ht="25.5" customHeight="1" x14ac:dyDescent="0.2">
      <c r="C29" s="20"/>
      <c r="D29" s="24" t="s">
        <v>104</v>
      </c>
      <c r="E29" s="31">
        <f t="shared" si="4"/>
        <v>8.7749999999999986</v>
      </c>
      <c r="F29" s="31">
        <v>1.2</v>
      </c>
      <c r="G29" s="31">
        <v>1.7250000000000001</v>
      </c>
      <c r="H29" s="31" t="s">
        <v>87</v>
      </c>
      <c r="I29" s="31" t="s">
        <v>87</v>
      </c>
      <c r="J29" s="31" t="s">
        <v>87</v>
      </c>
      <c r="K29" s="31">
        <v>0.8</v>
      </c>
      <c r="L29" s="31" t="s">
        <v>87</v>
      </c>
      <c r="M29" s="31">
        <v>5.05</v>
      </c>
      <c r="N29" s="31" t="s">
        <v>87</v>
      </c>
      <c r="O29" s="31" t="s">
        <v>87</v>
      </c>
      <c r="P29" s="31" t="s">
        <v>87</v>
      </c>
      <c r="Q29" s="31" t="s">
        <v>87</v>
      </c>
      <c r="R29" s="2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3:36" s="3" customFormat="1" ht="25.5" customHeight="1" x14ac:dyDescent="0.2">
      <c r="C30" s="20"/>
      <c r="D30" s="24" t="s">
        <v>105</v>
      </c>
      <c r="E30" s="31">
        <f t="shared" si="4"/>
        <v>11.75</v>
      </c>
      <c r="F30" s="31">
        <v>2.5850000000000004</v>
      </c>
      <c r="G30" s="31">
        <v>0.7649999999999999</v>
      </c>
      <c r="H30" s="31">
        <v>2.0449999999999999</v>
      </c>
      <c r="I30" s="31">
        <v>0.1</v>
      </c>
      <c r="J30" s="31">
        <v>0.52500000000000002</v>
      </c>
      <c r="K30" s="31">
        <v>0.73</v>
      </c>
      <c r="L30" s="31">
        <v>0.62</v>
      </c>
      <c r="M30" s="31">
        <v>3.4150000000000005</v>
      </c>
      <c r="N30" s="31">
        <v>0.24500000000000002</v>
      </c>
      <c r="O30" s="31" t="s">
        <v>87</v>
      </c>
      <c r="P30" s="31">
        <v>0.72</v>
      </c>
      <c r="Q30" s="31" t="s">
        <v>87</v>
      </c>
      <c r="R30" s="2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3:36" s="3" customFormat="1" ht="25.5" customHeight="1" x14ac:dyDescent="0.2">
      <c r="C31" s="20"/>
      <c r="D31" s="24" t="s">
        <v>106</v>
      </c>
      <c r="E31" s="31">
        <f t="shared" si="4"/>
        <v>22.615000000000002</v>
      </c>
      <c r="F31" s="31">
        <v>2.8150000000000004</v>
      </c>
      <c r="G31" s="31">
        <v>1.1500000000000001</v>
      </c>
      <c r="H31" s="31">
        <v>0.87999999999999989</v>
      </c>
      <c r="I31" s="31">
        <v>0.63</v>
      </c>
      <c r="J31" s="31">
        <v>3.12</v>
      </c>
      <c r="K31" s="31">
        <v>0.82000000000000006</v>
      </c>
      <c r="L31" s="31">
        <v>1.46</v>
      </c>
      <c r="M31" s="31">
        <v>1.7999999999999998</v>
      </c>
      <c r="N31" s="31">
        <v>2.56</v>
      </c>
      <c r="O31" s="31">
        <v>2.33</v>
      </c>
      <c r="P31" s="31">
        <v>2.1949999999999998</v>
      </c>
      <c r="Q31" s="31">
        <v>2.855</v>
      </c>
      <c r="R31" s="2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3:36" s="3" customFormat="1" ht="25.5" customHeight="1" x14ac:dyDescent="0.2">
      <c r="C32" s="20"/>
      <c r="D32" s="24" t="s">
        <v>107</v>
      </c>
      <c r="E32" s="31">
        <f t="shared" si="4"/>
        <v>37.122</v>
      </c>
      <c r="F32" s="31" t="s">
        <v>87</v>
      </c>
      <c r="G32" s="31">
        <v>4</v>
      </c>
      <c r="H32" s="31">
        <v>0.2</v>
      </c>
      <c r="I32" s="31" t="s">
        <v>87</v>
      </c>
      <c r="J32" s="31">
        <v>5</v>
      </c>
      <c r="K32" s="31" t="s">
        <v>87</v>
      </c>
      <c r="L32" s="31" t="s">
        <v>87</v>
      </c>
      <c r="M32" s="31">
        <v>8.5</v>
      </c>
      <c r="N32" s="31">
        <v>10.5</v>
      </c>
      <c r="O32" s="31">
        <v>2.9740000000000002</v>
      </c>
      <c r="P32" s="31">
        <v>1.4870000000000001</v>
      </c>
      <c r="Q32" s="31">
        <v>4.4610000000000003</v>
      </c>
      <c r="R32" s="2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3:36" s="3" customFormat="1" ht="25.5" customHeight="1" x14ac:dyDescent="0.2">
      <c r="C33" s="20"/>
      <c r="D33" s="24" t="s">
        <v>108</v>
      </c>
      <c r="E33" s="31">
        <f t="shared" si="4"/>
        <v>16.720000000000002</v>
      </c>
      <c r="F33" s="31">
        <v>1.6199999999999999</v>
      </c>
      <c r="G33" s="31">
        <v>0.4</v>
      </c>
      <c r="H33" s="31">
        <v>1.1000000000000001</v>
      </c>
      <c r="I33" s="31">
        <v>0.7</v>
      </c>
      <c r="J33" s="31">
        <v>0.58000000000000007</v>
      </c>
      <c r="K33" s="31">
        <v>0.12</v>
      </c>
      <c r="L33" s="31" t="s">
        <v>87</v>
      </c>
      <c r="M33" s="31">
        <v>0.7</v>
      </c>
      <c r="N33" s="31">
        <v>9</v>
      </c>
      <c r="O33" s="31">
        <v>0.60000000000000009</v>
      </c>
      <c r="P33" s="31">
        <v>0.8</v>
      </c>
      <c r="Q33" s="31">
        <v>1.1000000000000001</v>
      </c>
      <c r="R33" s="2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3:36" s="3" customFormat="1" ht="25.5" customHeight="1" x14ac:dyDescent="0.2">
      <c r="C34" s="20"/>
      <c r="D34" s="24" t="s">
        <v>109</v>
      </c>
      <c r="E34" s="41">
        <f t="shared" si="4"/>
        <v>24.205000000000002</v>
      </c>
      <c r="F34" s="31">
        <v>3.5699999999999994</v>
      </c>
      <c r="G34" s="31">
        <v>2.605</v>
      </c>
      <c r="H34" s="31">
        <v>1.9179999999999999</v>
      </c>
      <c r="I34" s="31">
        <v>3.47</v>
      </c>
      <c r="J34" s="31">
        <v>1.9000000000000001</v>
      </c>
      <c r="K34" s="31">
        <v>0.75700000000000012</v>
      </c>
      <c r="L34" s="31">
        <v>2.64</v>
      </c>
      <c r="M34" s="31">
        <v>3.4350000000000005</v>
      </c>
      <c r="N34" s="31">
        <v>1.0700000000000003</v>
      </c>
      <c r="O34" s="31">
        <v>0.19</v>
      </c>
      <c r="P34" s="31">
        <v>2.02</v>
      </c>
      <c r="Q34" s="31">
        <v>0.63000000000000012</v>
      </c>
      <c r="R34" s="21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3:36" s="3" customFormat="1" ht="9.75" customHeight="1" x14ac:dyDescent="0.2">
      <c r="C35" s="2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2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3:36" s="2" customFormat="1" ht="30" customHeight="1" x14ac:dyDescent="0.2">
      <c r="C36" s="22"/>
      <c r="D36" s="40" t="s">
        <v>110</v>
      </c>
      <c r="E36" s="39">
        <f>SUM(E38:E40)</f>
        <v>49.735000000000007</v>
      </c>
      <c r="F36" s="39">
        <f t="shared" ref="F36:Q36" si="5">SUM(F38:F40)</f>
        <v>6.3350000000000017</v>
      </c>
      <c r="G36" s="39">
        <f t="shared" si="5"/>
        <v>8.35</v>
      </c>
      <c r="H36" s="39">
        <f t="shared" si="5"/>
        <v>5.2499999999999991</v>
      </c>
      <c r="I36" s="39">
        <f t="shared" si="5"/>
        <v>4.5999999999999996</v>
      </c>
      <c r="J36" s="39">
        <f t="shared" si="5"/>
        <v>4.6999999999999993</v>
      </c>
      <c r="K36" s="39">
        <f t="shared" si="5"/>
        <v>4.6499999999999986</v>
      </c>
      <c r="L36" s="39">
        <f t="shared" si="5"/>
        <v>2.73</v>
      </c>
      <c r="M36" s="39">
        <f t="shared" si="5"/>
        <v>4.2</v>
      </c>
      <c r="N36" s="39">
        <f t="shared" si="5"/>
        <v>4.5</v>
      </c>
      <c r="O36" s="39">
        <f t="shared" si="5"/>
        <v>1.1000000000000001</v>
      </c>
      <c r="P36" s="39">
        <f t="shared" si="5"/>
        <v>1.6200000000000003</v>
      </c>
      <c r="Q36" s="39">
        <f t="shared" si="5"/>
        <v>1.6999999999999997</v>
      </c>
      <c r="R36" s="19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3:36" s="3" customFormat="1" ht="6.75" customHeight="1" x14ac:dyDescent="0.2">
      <c r="C37" s="20"/>
      <c r="E37" s="28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2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3:36" s="3" customFormat="1" ht="25.5" customHeight="1" x14ac:dyDescent="0.2">
      <c r="C38" s="20"/>
      <c r="D38" s="24" t="s">
        <v>111</v>
      </c>
      <c r="E38" s="31">
        <f>SUM(F38:Q38)</f>
        <v>49.735000000000007</v>
      </c>
      <c r="F38" s="31">
        <v>6.3350000000000017</v>
      </c>
      <c r="G38" s="31">
        <v>8.35</v>
      </c>
      <c r="H38" s="31">
        <v>5.2499999999999991</v>
      </c>
      <c r="I38" s="31">
        <v>4.5999999999999996</v>
      </c>
      <c r="J38" s="31">
        <v>4.6999999999999993</v>
      </c>
      <c r="K38" s="31">
        <v>4.6499999999999986</v>
      </c>
      <c r="L38" s="31">
        <v>2.73</v>
      </c>
      <c r="M38" s="31">
        <v>4.2</v>
      </c>
      <c r="N38" s="31">
        <v>4.5</v>
      </c>
      <c r="O38" s="31">
        <v>1.1000000000000001</v>
      </c>
      <c r="P38" s="31">
        <v>1.6200000000000003</v>
      </c>
      <c r="Q38" s="31">
        <v>1.6999999999999997</v>
      </c>
      <c r="R38" s="21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3:36" s="3" customFormat="1" ht="25.5" customHeight="1" x14ac:dyDescent="0.2">
      <c r="C39" s="20"/>
      <c r="D39" s="24" t="s">
        <v>112</v>
      </c>
      <c r="E39" s="31">
        <f>SUM(F39:Q39)</f>
        <v>0</v>
      </c>
      <c r="F39" s="31" t="s">
        <v>87</v>
      </c>
      <c r="G39" s="31" t="s">
        <v>87</v>
      </c>
      <c r="H39" s="31" t="s">
        <v>87</v>
      </c>
      <c r="I39" s="31" t="s">
        <v>87</v>
      </c>
      <c r="J39" s="31" t="s">
        <v>87</v>
      </c>
      <c r="K39" s="31" t="s">
        <v>87</v>
      </c>
      <c r="L39" s="31" t="s">
        <v>87</v>
      </c>
      <c r="M39" s="31" t="s">
        <v>87</v>
      </c>
      <c r="N39" s="31" t="s">
        <v>87</v>
      </c>
      <c r="O39" s="31" t="s">
        <v>87</v>
      </c>
      <c r="P39" s="31" t="s">
        <v>87</v>
      </c>
      <c r="Q39" s="31" t="s">
        <v>87</v>
      </c>
      <c r="R39" s="2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3:36" s="3" customFormat="1" ht="25.5" customHeight="1" x14ac:dyDescent="0.2">
      <c r="C40" s="20"/>
      <c r="D40" s="24" t="s">
        <v>113</v>
      </c>
      <c r="E40" s="31">
        <f>SUM(F40:Q40)</f>
        <v>0</v>
      </c>
      <c r="F40" s="31" t="s">
        <v>87</v>
      </c>
      <c r="G40" s="31" t="s">
        <v>87</v>
      </c>
      <c r="H40" s="31" t="s">
        <v>87</v>
      </c>
      <c r="I40" s="31" t="s">
        <v>87</v>
      </c>
      <c r="J40" s="31" t="s">
        <v>87</v>
      </c>
      <c r="K40" s="31" t="s">
        <v>87</v>
      </c>
      <c r="L40" s="31" t="s">
        <v>87</v>
      </c>
      <c r="M40" s="31" t="s">
        <v>87</v>
      </c>
      <c r="N40" s="31" t="s">
        <v>87</v>
      </c>
      <c r="O40" s="31" t="s">
        <v>87</v>
      </c>
      <c r="P40" s="31" t="s">
        <v>87</v>
      </c>
      <c r="Q40" s="31" t="s">
        <v>87</v>
      </c>
      <c r="R40" s="21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3:36" s="3" customFormat="1" ht="6.75" customHeight="1" x14ac:dyDescent="0.2">
      <c r="C41" s="20"/>
      <c r="D41" s="24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2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3:36" s="3" customFormat="1" ht="9.75" customHeight="1" x14ac:dyDescent="0.2">
      <c r="C42" s="4"/>
      <c r="D42" s="5"/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7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3:36" s="3" customFormat="1" ht="4.5" hidden="1" customHeight="1" x14ac:dyDescent="0.2"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3:36" s="3" customFormat="1" ht="8.25" customHeight="1" x14ac:dyDescent="0.2"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3:36" s="8" customFormat="1" ht="14.25" customHeight="1" x14ac:dyDescent="0.2">
      <c r="D45" s="42" t="s">
        <v>114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3:36" s="3" customFormat="1" ht="11.25" customHeight="1" x14ac:dyDescent="0.2">
      <c r="C46" s="13"/>
      <c r="D46" s="94" t="s">
        <v>39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3:36" s="3" customFormat="1" ht="11.25" customHeight="1" x14ac:dyDescent="0.2">
      <c r="C47" s="1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3:36" s="3" customFormat="1" ht="11.25" customHeight="1" x14ac:dyDescent="0.2">
      <c r="C48" s="13"/>
      <c r="D48" s="9"/>
      <c r="E48" s="9"/>
      <c r="F48" s="9"/>
      <c r="G48" s="10"/>
      <c r="H48" s="10"/>
      <c r="I48" s="10"/>
      <c r="J48" s="10"/>
      <c r="K48" s="10"/>
      <c r="L48" s="10"/>
      <c r="M48" s="10"/>
      <c r="N48" s="10"/>
      <c r="O48" s="10"/>
      <c r="P48" s="10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3:36" s="3" customFormat="1" ht="11.25" customHeight="1" x14ac:dyDescent="0.2"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0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3:36" s="3" customFormat="1" ht="11.25" customHeight="1" x14ac:dyDescent="0.2"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0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3:36" s="9" customFormat="1" ht="11.25" customHeight="1" x14ac:dyDescent="0.2">
      <c r="C51" s="11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0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3:36" s="9" customFormat="1" ht="11.25" customHeight="1" x14ac:dyDescent="0.2">
      <c r="D52" s="14"/>
      <c r="E52" s="14"/>
      <c r="F52" s="14"/>
      <c r="G52" s="14"/>
      <c r="I52" s="14"/>
      <c r="J52" s="14"/>
      <c r="K52" s="14"/>
      <c r="L52" s="14"/>
      <c r="M52" s="14"/>
      <c r="N52" s="14"/>
      <c r="O52" s="14"/>
      <c r="P52" s="10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3:36" s="9" customFormat="1" ht="14.25" x14ac:dyDescent="0.2">
      <c r="D53" s="14"/>
      <c r="E53" s="14"/>
      <c r="F53" s="14"/>
      <c r="G53" s="14"/>
      <c r="I53" s="14"/>
      <c r="J53" s="14"/>
      <c r="K53" s="14"/>
      <c r="L53" s="14"/>
      <c r="M53" s="14"/>
      <c r="N53" s="14"/>
      <c r="O53" s="14"/>
      <c r="P53" s="10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3:36" s="9" customFormat="1" ht="14.25" x14ac:dyDescent="0.2">
      <c r="D54" s="14"/>
      <c r="E54" s="14"/>
      <c r="F54" s="14"/>
      <c r="G54" s="14"/>
      <c r="I54" s="14"/>
      <c r="J54" s="14"/>
      <c r="K54" s="14"/>
      <c r="L54" s="14"/>
      <c r="M54" s="14"/>
      <c r="N54" s="14"/>
      <c r="O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3:36" s="9" customFormat="1" ht="14.25" x14ac:dyDescent="0.2">
      <c r="F55" s="14"/>
      <c r="G55" s="14"/>
      <c r="I55" s="14"/>
      <c r="J55" s="14"/>
      <c r="K55" s="14"/>
      <c r="L55" s="14"/>
      <c r="M55" s="14"/>
      <c r="N55" s="14"/>
      <c r="O55" s="14"/>
      <c r="S55" s="9" t="s">
        <v>84</v>
      </c>
      <c r="T55" s="9">
        <f>+E9</f>
        <v>47074.478579999995</v>
      </c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3:36" s="9" customFormat="1" ht="14.25" x14ac:dyDescent="0.2">
      <c r="F56" s="14"/>
      <c r="G56" s="14"/>
      <c r="I56" s="14"/>
      <c r="J56" s="14"/>
      <c r="K56" s="14"/>
      <c r="L56" s="14"/>
      <c r="M56" s="14"/>
      <c r="N56" s="14"/>
      <c r="O56" s="14"/>
      <c r="S56" s="9" t="s">
        <v>97</v>
      </c>
      <c r="T56" s="9">
        <f>+E22</f>
        <v>9135.4829999999984</v>
      </c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3:36" s="9" customFormat="1" ht="14.25" x14ac:dyDescent="0.2">
      <c r="F57" s="14"/>
      <c r="G57" s="14"/>
      <c r="I57" s="14"/>
      <c r="J57" s="14"/>
      <c r="K57" s="14"/>
      <c r="L57" s="14"/>
      <c r="M57" s="14"/>
      <c r="N57" s="14"/>
      <c r="O57" s="14"/>
      <c r="S57" s="9" t="s">
        <v>115</v>
      </c>
      <c r="T57" s="9">
        <f>+E36</f>
        <v>49.735000000000007</v>
      </c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3:36" s="9" customFormat="1" ht="14.25" x14ac:dyDescent="0.2">
      <c r="F58" s="14"/>
      <c r="G58" s="14"/>
      <c r="I58" s="14"/>
      <c r="J58" s="14"/>
      <c r="K58" s="14"/>
      <c r="L58" s="14"/>
      <c r="M58" s="14"/>
      <c r="N58" s="14"/>
      <c r="O58" s="14"/>
      <c r="T58" s="9">
        <f>SUM(T55:T57)</f>
        <v>56259.696579999996</v>
      </c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3:36" s="9" customFormat="1" ht="14.25" x14ac:dyDescent="0.2">
      <c r="D59" s="14"/>
      <c r="E59" s="14"/>
      <c r="F59" s="14"/>
      <c r="G59" s="14"/>
      <c r="I59" s="14"/>
      <c r="J59" s="14"/>
      <c r="K59" s="14"/>
      <c r="L59" s="14"/>
      <c r="M59" s="14"/>
      <c r="N59" s="14"/>
      <c r="O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3:36" s="9" customFormat="1" ht="14.25" x14ac:dyDescent="0.2">
      <c r="D60" s="14"/>
      <c r="E60" s="14"/>
      <c r="F60" s="14"/>
      <c r="G60" s="14"/>
      <c r="I60" s="14"/>
      <c r="J60" s="14"/>
      <c r="K60" s="14"/>
      <c r="L60" s="14"/>
      <c r="M60" s="14"/>
      <c r="N60" s="14"/>
      <c r="O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3:36" s="9" customFormat="1" ht="14.25" x14ac:dyDescent="0.2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0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3:36" s="11" customFormat="1" x14ac:dyDescent="0.2">
      <c r="D62" s="15"/>
      <c r="E62" s="15"/>
      <c r="F62" s="15"/>
      <c r="G62" s="15"/>
      <c r="H62" s="13"/>
      <c r="I62" s="13"/>
      <c r="J62" s="12"/>
      <c r="K62" s="12"/>
      <c r="L62" s="12"/>
      <c r="M62" s="12"/>
      <c r="N62" s="12"/>
      <c r="O62" s="12"/>
      <c r="P62" s="12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3:36" s="11" customFormat="1" x14ac:dyDescent="0.2">
      <c r="D63" s="13"/>
      <c r="E63" s="13"/>
      <c r="F63" s="13"/>
      <c r="G63" s="13"/>
      <c r="H63" s="13"/>
      <c r="I63" s="13"/>
      <c r="J63" s="12"/>
      <c r="K63" s="12"/>
      <c r="L63" s="12"/>
      <c r="M63" s="12"/>
      <c r="N63" s="12"/>
      <c r="O63" s="12"/>
      <c r="P63" s="12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3:36" s="11" customFormat="1" x14ac:dyDescent="0.2">
      <c r="D64" s="13"/>
      <c r="E64" s="13"/>
      <c r="F64" s="13"/>
      <c r="G64" s="13"/>
      <c r="H64" s="13"/>
      <c r="I64" s="13"/>
      <c r="J64" s="12"/>
      <c r="K64" s="12"/>
      <c r="L64" s="12"/>
      <c r="M64" s="12"/>
      <c r="N64" s="12"/>
      <c r="O64" s="12"/>
      <c r="P64" s="12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85" spans="4:12" ht="14.25" x14ac:dyDescent="0.2">
      <c r="D85" s="42" t="s">
        <v>114</v>
      </c>
    </row>
    <row r="94" spans="4:12" x14ac:dyDescent="0.2">
      <c r="L94" s="37"/>
    </row>
  </sheetData>
  <mergeCells count="4">
    <mergeCell ref="C2:R2"/>
    <mergeCell ref="C3:R3"/>
    <mergeCell ref="C5:D5"/>
    <mergeCell ref="C7:D7"/>
  </mergeCells>
  <printOptions horizontalCentered="1" verticalCentered="1"/>
  <pageMargins left="0" right="0" top="0" bottom="0" header="0" footer="0"/>
  <pageSetup scale="48" orientation="portrait" r:id="rId1"/>
  <headerFooter alignWithMargins="0"/>
  <colBreaks count="1" manualBreakCount="1">
    <brk id="17" min="1" max="85" man="1"/>
  </colBreaks>
  <ignoredErrors>
    <ignoredError sqref="E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AF75"/>
  <sheetViews>
    <sheetView showGridLines="0" zoomScale="80" zoomScaleNormal="80" zoomScaleSheetLayoutView="70" workbookViewId="0">
      <selection activeCell="I97" sqref="I97"/>
    </sheetView>
  </sheetViews>
  <sheetFormatPr baseColWidth="10" defaultColWidth="9.140625" defaultRowHeight="12.75" x14ac:dyDescent="0.2"/>
  <cols>
    <col min="1" max="1" width="2.28515625" style="13" customWidth="1"/>
    <col min="2" max="2" width="2.42578125" style="13" customWidth="1"/>
    <col min="3" max="3" width="0.85546875" style="13" customWidth="1"/>
    <col min="4" max="4" width="28.5703125" style="13" customWidth="1"/>
    <col min="5" max="5" width="15.42578125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9" width="9.140625" style="13"/>
    <col min="20" max="20" width="13.7109375" style="13" customWidth="1"/>
    <col min="21" max="21" width="11.7109375" style="13" customWidth="1"/>
    <col min="22" max="16384" width="9.140625" style="13"/>
  </cols>
  <sheetData>
    <row r="1" spans="3:32" x14ac:dyDescent="0.2"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3:32" s="1" customFormat="1" ht="24" customHeight="1" x14ac:dyDescent="0.25">
      <c r="C2" s="192" t="s">
        <v>116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3:32" s="1" customFormat="1" ht="19.5" customHeight="1" x14ac:dyDescent="0.2">
      <c r="C3" s="187" t="s">
        <v>81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3:32" s="1" customFormat="1" ht="15.75" customHeight="1" x14ac:dyDescent="0.2"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3:32" s="2" customFormat="1" ht="38.25" customHeight="1" x14ac:dyDescent="0.2">
      <c r="C5" s="188" t="s">
        <v>82</v>
      </c>
      <c r="D5" s="193"/>
      <c r="E5" s="16" t="s">
        <v>3</v>
      </c>
      <c r="F5" s="16" t="s">
        <v>4</v>
      </c>
      <c r="G5" s="16" t="s">
        <v>5</v>
      </c>
      <c r="H5" s="16" t="s">
        <v>6</v>
      </c>
      <c r="I5" s="16" t="s">
        <v>83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6" t="s">
        <v>15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3:32" s="2" customFormat="1" ht="11.25" customHeight="1" x14ac:dyDescent="0.2">
      <c r="C6" s="17"/>
      <c r="Q6" s="18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3:32" s="2" customFormat="1" ht="15" customHeight="1" x14ac:dyDescent="0.2">
      <c r="C7" s="190" t="s">
        <v>3</v>
      </c>
      <c r="D7" s="191"/>
      <c r="E7" s="39">
        <f t="shared" ref="E7:Q7" si="0">SUM(E9,E22,E34)</f>
        <v>82418.513000000006</v>
      </c>
      <c r="F7" s="39">
        <f t="shared" si="0"/>
        <v>7948.9499999999989</v>
      </c>
      <c r="G7" s="39">
        <f>SUM(G9,G22,G34)</f>
        <v>7003.4329999999991</v>
      </c>
      <c r="H7" s="39">
        <f t="shared" si="0"/>
        <v>7877.6869999999999</v>
      </c>
      <c r="I7" s="39">
        <f t="shared" si="0"/>
        <v>7051.536000000001</v>
      </c>
      <c r="J7" s="39">
        <f t="shared" si="0"/>
        <v>6746.4339999999993</v>
      </c>
      <c r="K7" s="39">
        <f t="shared" si="0"/>
        <v>5771.3159999999998</v>
      </c>
      <c r="L7" s="39">
        <f t="shared" si="0"/>
        <v>6030.8510000000006</v>
      </c>
      <c r="M7" s="39">
        <f t="shared" si="0"/>
        <v>5495.9499999999989</v>
      </c>
      <c r="N7" s="39">
        <f t="shared" si="0"/>
        <v>5943.8700000000008</v>
      </c>
      <c r="O7" s="39">
        <f t="shared" si="0"/>
        <v>7470.5770000000002</v>
      </c>
      <c r="P7" s="39">
        <f t="shared" si="0"/>
        <v>7519.7679999999991</v>
      </c>
      <c r="Q7" s="143">
        <f t="shared" si="0"/>
        <v>7558.1409999999996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</row>
    <row r="8" spans="3:32" s="3" customFormat="1" ht="11.25" customHeight="1" x14ac:dyDescent="0.2">
      <c r="C8" s="2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14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3:32" s="2" customFormat="1" ht="30" customHeight="1" x14ac:dyDescent="0.2">
      <c r="C9" s="22"/>
      <c r="D9" s="40" t="s">
        <v>84</v>
      </c>
      <c r="E9" s="39">
        <f t="shared" ref="E9:P9" si="1">SUM(E10:E20)</f>
        <v>60936.357000000004</v>
      </c>
      <c r="F9" s="39">
        <f>SUM(F10:F20)</f>
        <v>6424.7979999999989</v>
      </c>
      <c r="G9" s="39">
        <f>SUM(G10:G20)</f>
        <v>5695.838999999999</v>
      </c>
      <c r="H9" s="39">
        <f>SUM(H10:H20)</f>
        <v>6162.3670000000002</v>
      </c>
      <c r="I9" s="39">
        <f t="shared" si="1"/>
        <v>5412.8590000000004</v>
      </c>
      <c r="J9" s="39">
        <f t="shared" si="1"/>
        <v>5179.3139999999994</v>
      </c>
      <c r="K9" s="39">
        <f>SUM(K10:K20)</f>
        <v>4102.1499999999996</v>
      </c>
      <c r="L9" s="39">
        <f t="shared" si="1"/>
        <v>4212.5820000000003</v>
      </c>
      <c r="M9" s="39">
        <f t="shared" si="1"/>
        <v>3625.7029999999995</v>
      </c>
      <c r="N9" s="39">
        <f t="shared" si="1"/>
        <v>4097.2180000000008</v>
      </c>
      <c r="O9" s="39">
        <f t="shared" si="1"/>
        <v>5290.2910000000002</v>
      </c>
      <c r="P9" s="39">
        <f t="shared" si="1"/>
        <v>5406.1179999999995</v>
      </c>
      <c r="Q9" s="143">
        <f>SUM(Q10:Q20)</f>
        <v>5327.1179999999995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3:32" s="3" customFormat="1" ht="25.5" customHeight="1" x14ac:dyDescent="0.2">
      <c r="C10" s="20"/>
      <c r="D10" s="24" t="s">
        <v>85</v>
      </c>
      <c r="E10" s="31">
        <f>SUM(F10:Q10)</f>
        <v>10638.598</v>
      </c>
      <c r="F10" s="31">
        <v>883.90800000000002</v>
      </c>
      <c r="G10" s="31">
        <v>1229.8749999999998</v>
      </c>
      <c r="H10" s="31">
        <v>917.50100000000009</v>
      </c>
      <c r="I10" s="31">
        <v>660.50300000000004</v>
      </c>
      <c r="J10" s="31">
        <v>815.53599999999983</v>
      </c>
      <c r="K10" s="31">
        <v>1082.1500000000001</v>
      </c>
      <c r="L10" s="31">
        <v>858.02800000000002</v>
      </c>
      <c r="M10" s="31">
        <v>342.18</v>
      </c>
      <c r="N10" s="31">
        <v>1357.076</v>
      </c>
      <c r="O10" s="31">
        <v>415.78999999999991</v>
      </c>
      <c r="P10" s="31">
        <v>701.70899999999995</v>
      </c>
      <c r="Q10" s="148">
        <v>1374.3419999999994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3:32" s="3" customFormat="1" ht="25.5" customHeight="1" x14ac:dyDescent="0.2">
      <c r="C11" s="20"/>
      <c r="D11" s="24" t="s">
        <v>86</v>
      </c>
      <c r="E11" s="31">
        <f t="shared" ref="E11:E20" si="2">SUM(F11:Q11)</f>
        <v>5336.6880000000001</v>
      </c>
      <c r="F11" s="31">
        <v>1439.5759999999998</v>
      </c>
      <c r="G11" s="31">
        <v>883.95800000000008</v>
      </c>
      <c r="H11" s="31">
        <v>752.9849999999999</v>
      </c>
      <c r="I11" s="31">
        <v>223.452</v>
      </c>
      <c r="J11" s="31" t="s">
        <v>87</v>
      </c>
      <c r="K11" s="31" t="s">
        <v>87</v>
      </c>
      <c r="L11" s="31" t="s">
        <v>87</v>
      </c>
      <c r="M11" s="31" t="s">
        <v>87</v>
      </c>
      <c r="N11" s="31" t="s">
        <v>87</v>
      </c>
      <c r="O11" s="31">
        <v>577.14800000000002</v>
      </c>
      <c r="P11" s="31">
        <v>589.63600000000008</v>
      </c>
      <c r="Q11" s="148">
        <v>869.93299999999999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3:32" s="3" customFormat="1" ht="25.5" customHeight="1" x14ac:dyDescent="0.2">
      <c r="C12" s="20"/>
      <c r="D12" s="24" t="s">
        <v>88</v>
      </c>
      <c r="E12" s="31">
        <f t="shared" si="2"/>
        <v>17166.312000000005</v>
      </c>
      <c r="F12" s="31">
        <v>2227.5339999999997</v>
      </c>
      <c r="G12" s="31">
        <v>2047.2689999999998</v>
      </c>
      <c r="H12" s="31">
        <v>2531.7630000000004</v>
      </c>
      <c r="I12" s="31">
        <v>2251.8920000000007</v>
      </c>
      <c r="J12" s="31">
        <v>1940.825</v>
      </c>
      <c r="K12" s="31">
        <v>732.81500000000017</v>
      </c>
      <c r="L12" s="31">
        <v>581.84199999999998</v>
      </c>
      <c r="M12" s="31">
        <v>373.91999999999996</v>
      </c>
      <c r="N12" s="31">
        <v>354.32300000000004</v>
      </c>
      <c r="O12" s="31">
        <v>2009.702</v>
      </c>
      <c r="P12" s="31">
        <v>1553.1389999999999</v>
      </c>
      <c r="Q12" s="148">
        <v>561.2879999999999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3:32" s="3" customFormat="1" ht="25.5" customHeight="1" x14ac:dyDescent="0.2">
      <c r="C13" s="20"/>
      <c r="D13" s="24" t="s">
        <v>89</v>
      </c>
      <c r="E13" s="31">
        <f t="shared" si="2"/>
        <v>4564.5449999999992</v>
      </c>
      <c r="F13" s="31">
        <v>248.36000000000004</v>
      </c>
      <c r="G13" s="31">
        <v>357.202</v>
      </c>
      <c r="H13" s="31">
        <v>400.30800000000005</v>
      </c>
      <c r="I13" s="31">
        <v>636.07399999999996</v>
      </c>
      <c r="J13" s="31">
        <v>627.01199999999994</v>
      </c>
      <c r="K13" s="31">
        <v>390.24899999999997</v>
      </c>
      <c r="L13" s="31">
        <v>533.05200000000002</v>
      </c>
      <c r="M13" s="31">
        <v>456.9</v>
      </c>
      <c r="N13" s="31">
        <v>234.00799999999998</v>
      </c>
      <c r="O13" s="31">
        <v>252.38200000000001</v>
      </c>
      <c r="P13" s="31">
        <v>168.84199999999998</v>
      </c>
      <c r="Q13" s="148">
        <v>260.15599999999995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3:32" s="3" customFormat="1" ht="25.5" customHeight="1" x14ac:dyDescent="0.2">
      <c r="C14" s="20"/>
      <c r="D14" s="24" t="s">
        <v>90</v>
      </c>
      <c r="E14" s="31">
        <f t="shared" si="2"/>
        <v>3780.6519999999996</v>
      </c>
      <c r="F14" s="31">
        <v>165.68</v>
      </c>
      <c r="G14" s="31">
        <v>108.218</v>
      </c>
      <c r="H14" s="31">
        <v>325.36799999999999</v>
      </c>
      <c r="I14" s="31">
        <v>329.70000000000005</v>
      </c>
      <c r="J14" s="31">
        <v>279.49800000000005</v>
      </c>
      <c r="K14" s="31">
        <v>382.20000000000005</v>
      </c>
      <c r="L14" s="31">
        <v>455.42400000000004</v>
      </c>
      <c r="M14" s="31">
        <v>516.96199999999999</v>
      </c>
      <c r="N14" s="31">
        <v>321.85599999999999</v>
      </c>
      <c r="O14" s="31">
        <v>221.12199999999999</v>
      </c>
      <c r="P14" s="31">
        <v>312.96800000000002</v>
      </c>
      <c r="Q14" s="148">
        <v>361.65600000000001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3:32" s="3" customFormat="1" ht="25.5" customHeight="1" x14ac:dyDescent="0.2">
      <c r="C15" s="20"/>
      <c r="D15" s="24" t="s">
        <v>92</v>
      </c>
      <c r="E15" s="31">
        <f t="shared" si="2"/>
        <v>1929.8529999999998</v>
      </c>
      <c r="F15" s="31">
        <v>252.61599999999999</v>
      </c>
      <c r="G15" s="31">
        <v>57.352000000000004</v>
      </c>
      <c r="H15" s="31">
        <v>83.441000000000003</v>
      </c>
      <c r="I15" s="31">
        <v>94.7</v>
      </c>
      <c r="J15" s="31">
        <v>57.4</v>
      </c>
      <c r="K15" s="31">
        <v>118.988</v>
      </c>
      <c r="L15" s="31">
        <v>185.75199999999998</v>
      </c>
      <c r="M15" s="31">
        <v>101.63</v>
      </c>
      <c r="N15" s="31">
        <v>252.5</v>
      </c>
      <c r="O15" s="31">
        <v>102.476</v>
      </c>
      <c r="P15" s="31">
        <v>260.83099999999996</v>
      </c>
      <c r="Q15" s="148">
        <v>362.16699999999997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3:32" s="3" customFormat="1" ht="25.5" customHeight="1" x14ac:dyDescent="0.2">
      <c r="C16" s="20"/>
      <c r="D16" s="24" t="s">
        <v>94</v>
      </c>
      <c r="E16" s="31">
        <f t="shared" si="2"/>
        <v>58.210000000000008</v>
      </c>
      <c r="F16" s="31" t="s">
        <v>87</v>
      </c>
      <c r="G16" s="31" t="s">
        <v>87</v>
      </c>
      <c r="H16" s="31" t="s">
        <v>87</v>
      </c>
      <c r="I16" s="31" t="s">
        <v>87</v>
      </c>
      <c r="J16" s="31">
        <v>4.8100000000000005</v>
      </c>
      <c r="K16" s="31">
        <v>12.889999999999999</v>
      </c>
      <c r="L16" s="31">
        <v>9.2800000000000011</v>
      </c>
      <c r="M16" s="31">
        <v>20</v>
      </c>
      <c r="N16" s="31">
        <v>1</v>
      </c>
      <c r="O16" s="31">
        <v>5.46</v>
      </c>
      <c r="P16" s="31">
        <v>2</v>
      </c>
      <c r="Q16" s="148">
        <v>2.77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3:32" s="3" customFormat="1" ht="25.5" customHeight="1" x14ac:dyDescent="0.2">
      <c r="C17" s="20"/>
      <c r="D17" s="24" t="s">
        <v>93</v>
      </c>
      <c r="E17" s="31">
        <f t="shared" si="2"/>
        <v>6.0659999999999998</v>
      </c>
      <c r="F17" s="31" t="s">
        <v>87</v>
      </c>
      <c r="G17" s="31" t="s">
        <v>87</v>
      </c>
      <c r="H17" s="31" t="s">
        <v>87</v>
      </c>
      <c r="I17" s="31" t="s">
        <v>87</v>
      </c>
      <c r="J17" s="31" t="s">
        <v>87</v>
      </c>
      <c r="K17" s="31" t="s">
        <v>87</v>
      </c>
      <c r="L17" s="31" t="s">
        <v>87</v>
      </c>
      <c r="M17" s="31" t="s">
        <v>87</v>
      </c>
      <c r="N17" s="31" t="s">
        <v>87</v>
      </c>
      <c r="O17" s="31" t="s">
        <v>87</v>
      </c>
      <c r="P17" s="31">
        <v>6.0659999999999998</v>
      </c>
      <c r="Q17" s="148" t="s">
        <v>87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3:32" s="3" customFormat="1" ht="25.5" customHeight="1" x14ac:dyDescent="0.2">
      <c r="C18" s="20"/>
      <c r="D18" s="24" t="s">
        <v>91</v>
      </c>
      <c r="E18" s="31">
        <f t="shared" si="2"/>
        <v>24</v>
      </c>
      <c r="F18" s="31" t="s">
        <v>87</v>
      </c>
      <c r="G18" s="31" t="s">
        <v>87</v>
      </c>
      <c r="H18" s="31" t="s">
        <v>87</v>
      </c>
      <c r="I18" s="31" t="s">
        <v>87</v>
      </c>
      <c r="J18" s="31">
        <v>1</v>
      </c>
      <c r="K18" s="31" t="s">
        <v>87</v>
      </c>
      <c r="L18" s="31" t="s">
        <v>87</v>
      </c>
      <c r="M18" s="31">
        <v>14.5</v>
      </c>
      <c r="N18" s="31">
        <v>4</v>
      </c>
      <c r="O18" s="31" t="s">
        <v>87</v>
      </c>
      <c r="P18" s="31">
        <v>4.5</v>
      </c>
      <c r="Q18" s="148" t="s">
        <v>87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3:32" s="3" customFormat="1" ht="25.5" customHeight="1" x14ac:dyDescent="0.2">
      <c r="C19" s="20"/>
      <c r="D19" s="24" t="s">
        <v>95</v>
      </c>
      <c r="E19" s="31">
        <f t="shared" si="2"/>
        <v>459.88600000000002</v>
      </c>
      <c r="F19" s="31">
        <v>16.5</v>
      </c>
      <c r="G19" s="31">
        <v>22</v>
      </c>
      <c r="H19" s="31">
        <v>3</v>
      </c>
      <c r="I19" s="31">
        <v>9.6639999999999997</v>
      </c>
      <c r="J19" s="31">
        <v>2</v>
      </c>
      <c r="K19" s="31">
        <v>9.5</v>
      </c>
      <c r="L19" s="31">
        <v>39.54</v>
      </c>
      <c r="M19" s="31">
        <v>61.5</v>
      </c>
      <c r="N19" s="31">
        <v>79.03</v>
      </c>
      <c r="O19" s="31">
        <v>74.52</v>
      </c>
      <c r="P19" s="31">
        <v>62.192</v>
      </c>
      <c r="Q19" s="148">
        <v>80.44</v>
      </c>
      <c r="R19" s="1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14"/>
    </row>
    <row r="20" spans="3:32" s="3" customFormat="1" ht="25.5" customHeight="1" x14ac:dyDescent="0.2">
      <c r="C20" s="20"/>
      <c r="D20" s="24" t="s">
        <v>96</v>
      </c>
      <c r="E20" s="31">
        <f t="shared" si="2"/>
        <v>16971.546999999999</v>
      </c>
      <c r="F20" s="31">
        <v>1190.6239999999993</v>
      </c>
      <c r="G20" s="31">
        <v>989.96499999999992</v>
      </c>
      <c r="H20" s="31">
        <v>1148.0009999999997</v>
      </c>
      <c r="I20" s="31">
        <v>1206.8740000000003</v>
      </c>
      <c r="J20" s="31">
        <v>1451.2329999999997</v>
      </c>
      <c r="K20" s="31">
        <v>1373.3580000000002</v>
      </c>
      <c r="L20" s="31">
        <v>1549.6639999999998</v>
      </c>
      <c r="M20" s="31">
        <v>1738.1109999999996</v>
      </c>
      <c r="N20" s="31">
        <v>1493.4250000000002</v>
      </c>
      <c r="O20" s="31">
        <v>1631.691</v>
      </c>
      <c r="P20" s="31">
        <v>1744.2349999999999</v>
      </c>
      <c r="Q20" s="149">
        <v>1454.366</v>
      </c>
      <c r="R20" s="1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14"/>
    </row>
    <row r="21" spans="3:32" s="3" customFormat="1" ht="15" customHeight="1" x14ac:dyDescent="0.2">
      <c r="C21" s="20"/>
      <c r="E21" s="31" t="s">
        <v>87</v>
      </c>
      <c r="F21" s="31" t="s">
        <v>87</v>
      </c>
      <c r="G21" s="31" t="s">
        <v>87</v>
      </c>
      <c r="H21" s="31" t="s">
        <v>87</v>
      </c>
      <c r="I21" s="31" t="s">
        <v>87</v>
      </c>
      <c r="J21" s="31" t="s">
        <v>87</v>
      </c>
      <c r="K21" s="31" t="s">
        <v>87</v>
      </c>
      <c r="L21" s="31" t="s">
        <v>87</v>
      </c>
      <c r="M21" s="31" t="s">
        <v>87</v>
      </c>
      <c r="N21" s="31" t="s">
        <v>87</v>
      </c>
      <c r="O21" s="31" t="s">
        <v>87</v>
      </c>
      <c r="P21" s="31" t="s">
        <v>87</v>
      </c>
      <c r="Q21" s="148" t="s">
        <v>87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3:32" s="2" customFormat="1" ht="30" customHeight="1" x14ac:dyDescent="0.2">
      <c r="C22" s="22"/>
      <c r="D22" s="40" t="s">
        <v>97</v>
      </c>
      <c r="E22" s="39">
        <f t="shared" ref="E22:Q22" si="3">SUM(E23:E32)</f>
        <v>21258.356</v>
      </c>
      <c r="F22" s="39">
        <f t="shared" si="3"/>
        <v>1524.1520000000003</v>
      </c>
      <c r="G22" s="39">
        <f t="shared" si="3"/>
        <v>1307.5940000000001</v>
      </c>
      <c r="H22" s="39">
        <f t="shared" si="3"/>
        <v>1715.32</v>
      </c>
      <c r="I22" s="39">
        <f t="shared" si="3"/>
        <v>1638.6770000000004</v>
      </c>
      <c r="J22" s="39">
        <f t="shared" si="3"/>
        <v>1566.7200000000003</v>
      </c>
      <c r="K22" s="39">
        <f>SUM(K23:K32)</f>
        <v>1667.4160000000002</v>
      </c>
      <c r="L22" s="39">
        <f t="shared" si="3"/>
        <v>1805.2589999999996</v>
      </c>
      <c r="M22" s="39">
        <f t="shared" si="3"/>
        <v>1858.0569999999998</v>
      </c>
      <c r="N22" s="39">
        <f t="shared" si="3"/>
        <v>1833.3320000000001</v>
      </c>
      <c r="O22" s="39">
        <f t="shared" si="3"/>
        <v>2144.5960000000005</v>
      </c>
      <c r="P22" s="39">
        <f t="shared" si="3"/>
        <v>2043.17</v>
      </c>
      <c r="Q22" s="143">
        <f t="shared" si="3"/>
        <v>2154.0630000000001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</row>
    <row r="23" spans="3:32" s="3" customFormat="1" ht="26.25" customHeight="1" x14ac:dyDescent="0.2">
      <c r="C23" s="20"/>
      <c r="D23" s="24" t="s">
        <v>98</v>
      </c>
      <c r="E23" s="31">
        <f t="shared" ref="E23:E32" si="4">SUM(F23:Q23)</f>
        <v>17361.172999999999</v>
      </c>
      <c r="F23" s="31">
        <v>1108.8090000000002</v>
      </c>
      <c r="G23" s="31">
        <v>1016.794</v>
      </c>
      <c r="H23" s="31">
        <v>1322.39</v>
      </c>
      <c r="I23" s="31">
        <v>1391.4670000000003</v>
      </c>
      <c r="J23" s="31">
        <v>1301.8000000000002</v>
      </c>
      <c r="K23" s="31">
        <v>1342.876</v>
      </c>
      <c r="L23" s="31">
        <v>1461.0589999999995</v>
      </c>
      <c r="M23" s="31">
        <v>1533.1269999999995</v>
      </c>
      <c r="N23" s="31">
        <v>1546.4380000000001</v>
      </c>
      <c r="O23" s="31">
        <v>1760.0820000000003</v>
      </c>
      <c r="P23" s="31">
        <v>1714.7940000000001</v>
      </c>
      <c r="Q23" s="148">
        <v>1861.5369999999998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3:32" s="3" customFormat="1" ht="26.25" customHeight="1" x14ac:dyDescent="0.2">
      <c r="C24" s="20"/>
      <c r="D24" s="24" t="s">
        <v>101</v>
      </c>
      <c r="E24" s="31">
        <f t="shared" si="4"/>
        <v>143.12800000000001</v>
      </c>
      <c r="F24" s="31">
        <v>53.699999999999996</v>
      </c>
      <c r="G24" s="31" t="s">
        <v>87</v>
      </c>
      <c r="H24" s="31" t="s">
        <v>87</v>
      </c>
      <c r="I24" s="31" t="s">
        <v>87</v>
      </c>
      <c r="J24" s="31">
        <v>4.3899999999999997</v>
      </c>
      <c r="K24" s="31">
        <v>9.6900000000000013</v>
      </c>
      <c r="L24" s="31">
        <v>20.68</v>
      </c>
      <c r="M24" s="31">
        <v>16.95</v>
      </c>
      <c r="N24" s="31">
        <v>4.99</v>
      </c>
      <c r="O24" s="31">
        <v>12.67</v>
      </c>
      <c r="P24" s="31">
        <v>13.308</v>
      </c>
      <c r="Q24" s="148">
        <v>6.75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3:32" s="3" customFormat="1" ht="26.25" customHeight="1" x14ac:dyDescent="0.2">
      <c r="C25" s="20"/>
      <c r="D25" s="24" t="s">
        <v>102</v>
      </c>
      <c r="E25" s="31">
        <f t="shared" si="4"/>
        <v>1849.7550000000001</v>
      </c>
      <c r="F25" s="31">
        <v>200.75999999999993</v>
      </c>
      <c r="G25" s="31">
        <v>137.92000000000004</v>
      </c>
      <c r="H25" s="31">
        <v>178.61</v>
      </c>
      <c r="I25" s="31">
        <v>151.41000000000003</v>
      </c>
      <c r="J25" s="31">
        <v>151.82000000000002</v>
      </c>
      <c r="K25" s="31">
        <v>144.42000000000002</v>
      </c>
      <c r="L25" s="31">
        <v>147.60999999999999</v>
      </c>
      <c r="M25" s="31">
        <v>149.65999999999997</v>
      </c>
      <c r="N25" s="31">
        <v>121.78999999999996</v>
      </c>
      <c r="O25" s="31">
        <v>138.52500000000001</v>
      </c>
      <c r="P25" s="31">
        <v>157.41</v>
      </c>
      <c r="Q25" s="148">
        <v>169.82000000000005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3:32" s="3" customFormat="1" ht="26.25" customHeight="1" x14ac:dyDescent="0.2">
      <c r="C26" s="20"/>
      <c r="D26" s="24" t="s">
        <v>100</v>
      </c>
      <c r="E26" s="31">
        <f t="shared" si="4"/>
        <v>0</v>
      </c>
      <c r="F26" s="31" t="s">
        <v>87</v>
      </c>
      <c r="G26" s="31" t="s">
        <v>87</v>
      </c>
      <c r="H26" s="31" t="s">
        <v>87</v>
      </c>
      <c r="I26" s="31" t="s">
        <v>87</v>
      </c>
      <c r="J26" s="31" t="s">
        <v>87</v>
      </c>
      <c r="K26" s="31" t="s">
        <v>87</v>
      </c>
      <c r="L26" s="31" t="s">
        <v>87</v>
      </c>
      <c r="M26" s="31" t="s">
        <v>87</v>
      </c>
      <c r="N26" s="31" t="s">
        <v>87</v>
      </c>
      <c r="O26" s="31" t="s">
        <v>87</v>
      </c>
      <c r="P26" s="31" t="s">
        <v>87</v>
      </c>
      <c r="Q26" s="148" t="s">
        <v>87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2" s="3" customFormat="1" ht="26.25" customHeight="1" x14ac:dyDescent="0.2">
      <c r="C27" s="20"/>
      <c r="D27" s="24" t="s">
        <v>117</v>
      </c>
      <c r="E27" s="31">
        <f t="shared" si="4"/>
        <v>82.970000000000013</v>
      </c>
      <c r="F27" s="31" t="s">
        <v>87</v>
      </c>
      <c r="G27" s="31" t="s">
        <v>87</v>
      </c>
      <c r="H27" s="31" t="s">
        <v>87</v>
      </c>
      <c r="I27" s="31" t="s">
        <v>87</v>
      </c>
      <c r="J27" s="31" t="s">
        <v>87</v>
      </c>
      <c r="K27" s="31">
        <v>9.5299999999999994</v>
      </c>
      <c r="L27" s="31" t="s">
        <v>87</v>
      </c>
      <c r="M27" s="31" t="s">
        <v>87</v>
      </c>
      <c r="N27" s="31" t="s">
        <v>87</v>
      </c>
      <c r="O27" s="31">
        <v>12.28</v>
      </c>
      <c r="P27" s="31">
        <v>30.040000000000003</v>
      </c>
      <c r="Q27" s="148">
        <v>31.120000000000008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3:32" s="3" customFormat="1" ht="26.25" customHeight="1" x14ac:dyDescent="0.2">
      <c r="C28" s="20"/>
      <c r="D28" s="24" t="s">
        <v>118</v>
      </c>
      <c r="E28" s="31">
        <f t="shared" si="4"/>
        <v>334.08699999999999</v>
      </c>
      <c r="F28" s="31" t="s">
        <v>87</v>
      </c>
      <c r="G28" s="31" t="s">
        <v>87</v>
      </c>
      <c r="H28" s="31" t="s">
        <v>87</v>
      </c>
      <c r="I28" s="31" t="s">
        <v>87</v>
      </c>
      <c r="J28" s="31" t="s">
        <v>87</v>
      </c>
      <c r="K28" s="31">
        <v>21.3</v>
      </c>
      <c r="L28" s="31">
        <v>46.01</v>
      </c>
      <c r="M28" s="31">
        <v>42.9</v>
      </c>
      <c r="N28" s="31">
        <v>38.144000000000005</v>
      </c>
      <c r="O28" s="31">
        <v>74.559000000000012</v>
      </c>
      <c r="P28" s="31">
        <v>57.738000000000007</v>
      </c>
      <c r="Q28" s="148">
        <v>53.436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2" s="3" customFormat="1" ht="26.25" customHeight="1" x14ac:dyDescent="0.2">
      <c r="C29" s="20"/>
      <c r="D29" s="24" t="s">
        <v>104</v>
      </c>
      <c r="E29" s="31">
        <f t="shared" si="4"/>
        <v>0</v>
      </c>
      <c r="F29" s="31" t="s">
        <v>87</v>
      </c>
      <c r="G29" s="31" t="s">
        <v>87</v>
      </c>
      <c r="H29" s="31" t="s">
        <v>87</v>
      </c>
      <c r="I29" s="31" t="s">
        <v>87</v>
      </c>
      <c r="J29" s="31" t="s">
        <v>87</v>
      </c>
      <c r="K29" s="31" t="s">
        <v>87</v>
      </c>
      <c r="L29" s="31" t="s">
        <v>87</v>
      </c>
      <c r="M29" s="31" t="s">
        <v>87</v>
      </c>
      <c r="N29" s="31" t="s">
        <v>87</v>
      </c>
      <c r="O29" s="31" t="s">
        <v>87</v>
      </c>
      <c r="P29" s="31" t="s">
        <v>87</v>
      </c>
      <c r="Q29" s="148" t="s">
        <v>87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3:32" s="3" customFormat="1" ht="26.25" customHeight="1" x14ac:dyDescent="0.2">
      <c r="C30" s="20"/>
      <c r="D30" s="24" t="s">
        <v>103</v>
      </c>
      <c r="E30" s="31">
        <f t="shared" si="4"/>
        <v>0</v>
      </c>
      <c r="F30" s="31" t="s">
        <v>87</v>
      </c>
      <c r="G30" s="31" t="s">
        <v>87</v>
      </c>
      <c r="H30" s="31" t="s">
        <v>87</v>
      </c>
      <c r="I30" s="31" t="s">
        <v>87</v>
      </c>
      <c r="J30" s="31" t="s">
        <v>87</v>
      </c>
      <c r="K30" s="31" t="s">
        <v>87</v>
      </c>
      <c r="L30" s="31" t="s">
        <v>87</v>
      </c>
      <c r="M30" s="31" t="s">
        <v>87</v>
      </c>
      <c r="N30" s="31" t="s">
        <v>87</v>
      </c>
      <c r="O30" s="31" t="s">
        <v>87</v>
      </c>
      <c r="P30" s="31" t="s">
        <v>87</v>
      </c>
      <c r="Q30" s="148" t="s">
        <v>87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3:32" s="3" customFormat="1" ht="26.25" customHeight="1" x14ac:dyDescent="0.2">
      <c r="C31" s="20"/>
      <c r="D31" s="24" t="s">
        <v>119</v>
      </c>
      <c r="E31" s="31">
        <f t="shared" si="4"/>
        <v>0</v>
      </c>
      <c r="F31" s="31" t="s">
        <v>87</v>
      </c>
      <c r="G31" s="31" t="s">
        <v>87</v>
      </c>
      <c r="H31" s="31" t="s">
        <v>87</v>
      </c>
      <c r="I31" s="31" t="s">
        <v>87</v>
      </c>
      <c r="J31" s="31" t="s">
        <v>87</v>
      </c>
      <c r="K31" s="31" t="s">
        <v>87</v>
      </c>
      <c r="L31" s="31" t="s">
        <v>87</v>
      </c>
      <c r="M31" s="31" t="s">
        <v>87</v>
      </c>
      <c r="N31" s="31" t="s">
        <v>87</v>
      </c>
      <c r="O31" s="31" t="s">
        <v>87</v>
      </c>
      <c r="P31" s="31" t="s">
        <v>87</v>
      </c>
      <c r="Q31" s="148" t="s">
        <v>87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3:32" s="3" customFormat="1" ht="26.25" customHeight="1" x14ac:dyDescent="0.2">
      <c r="C32" s="20"/>
      <c r="D32" s="24" t="s">
        <v>109</v>
      </c>
      <c r="E32" s="31">
        <f t="shared" si="4"/>
        <v>1487.2430000000004</v>
      </c>
      <c r="F32" s="151">
        <v>160.88300000000004</v>
      </c>
      <c r="G32" s="151">
        <v>152.88</v>
      </c>
      <c r="H32" s="151">
        <v>214.31999999999996</v>
      </c>
      <c r="I32" s="151">
        <v>95.800000000000011</v>
      </c>
      <c r="J32" s="151">
        <v>108.71000000000001</v>
      </c>
      <c r="K32" s="151">
        <v>139.60000000000002</v>
      </c>
      <c r="L32" s="151">
        <v>129.90000000000003</v>
      </c>
      <c r="M32" s="151">
        <v>115.41999999999999</v>
      </c>
      <c r="N32" s="151">
        <v>121.97000000000003</v>
      </c>
      <c r="O32" s="151">
        <v>146.48000000000002</v>
      </c>
      <c r="P32" s="151">
        <v>69.88</v>
      </c>
      <c r="Q32" s="173">
        <v>31.400000000000002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3:32" s="3" customFormat="1" ht="15" customHeight="1" x14ac:dyDescent="0.2">
      <c r="C33" s="20"/>
      <c r="E33" s="31" t="s">
        <v>87</v>
      </c>
      <c r="F33" s="31" t="s">
        <v>87</v>
      </c>
      <c r="G33" s="31" t="s">
        <v>87</v>
      </c>
      <c r="H33" s="31" t="s">
        <v>87</v>
      </c>
      <c r="I33" s="31" t="s">
        <v>87</v>
      </c>
      <c r="J33" s="31" t="s">
        <v>87</v>
      </c>
      <c r="K33" s="31" t="s">
        <v>87</v>
      </c>
      <c r="L33" s="31" t="s">
        <v>87</v>
      </c>
      <c r="M33" s="31" t="s">
        <v>87</v>
      </c>
      <c r="N33" s="31" t="s">
        <v>87</v>
      </c>
      <c r="O33" s="31" t="s">
        <v>87</v>
      </c>
      <c r="P33" s="31" t="s">
        <v>87</v>
      </c>
      <c r="Q33" s="148" t="s">
        <v>87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3:32" s="2" customFormat="1" ht="30" customHeight="1" x14ac:dyDescent="0.2">
      <c r="C34" s="22"/>
      <c r="D34" s="40" t="s">
        <v>110</v>
      </c>
      <c r="E34" s="39">
        <f>E35+E36</f>
        <v>223.79999999999998</v>
      </c>
      <c r="F34" s="39">
        <f>SUM(F36:F36)</f>
        <v>0</v>
      </c>
      <c r="G34" s="39">
        <f>SUM(G35:G36)</f>
        <v>0</v>
      </c>
      <c r="H34" s="39">
        <f t="shared" ref="H34:Q34" si="5">SUM(H35:H36)</f>
        <v>0</v>
      </c>
      <c r="I34" s="39">
        <f t="shared" si="5"/>
        <v>0</v>
      </c>
      <c r="J34" s="39">
        <f t="shared" si="5"/>
        <v>0.4</v>
      </c>
      <c r="K34" s="39">
        <f t="shared" si="5"/>
        <v>1.75</v>
      </c>
      <c r="L34" s="39">
        <f>SUM(L35:L36)</f>
        <v>13.01</v>
      </c>
      <c r="M34" s="39">
        <f t="shared" si="5"/>
        <v>12.190000000000001</v>
      </c>
      <c r="N34" s="39">
        <f t="shared" si="5"/>
        <v>13.32</v>
      </c>
      <c r="O34" s="39">
        <f t="shared" si="5"/>
        <v>35.689999999999991</v>
      </c>
      <c r="P34" s="39">
        <f t="shared" si="5"/>
        <v>70.48</v>
      </c>
      <c r="Q34" s="143">
        <f t="shared" si="5"/>
        <v>76.960000000000008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  <row r="35" spans="3:32" s="3" customFormat="1" ht="27.75" customHeight="1" x14ac:dyDescent="0.2">
      <c r="C35" s="20"/>
      <c r="D35" s="25" t="s">
        <v>111</v>
      </c>
      <c r="E35" s="31">
        <f>SUM(F35:Q35)</f>
        <v>223.79999999999998</v>
      </c>
      <c r="F35" s="31" t="s">
        <v>87</v>
      </c>
      <c r="G35" s="31" t="s">
        <v>87</v>
      </c>
      <c r="H35" s="31" t="s">
        <v>87</v>
      </c>
      <c r="I35" s="31" t="s">
        <v>87</v>
      </c>
      <c r="J35" s="31">
        <v>0.4</v>
      </c>
      <c r="K35" s="31">
        <v>1.75</v>
      </c>
      <c r="L35" s="31">
        <v>13.01</v>
      </c>
      <c r="M35" s="31">
        <v>12.190000000000001</v>
      </c>
      <c r="N35" s="31">
        <v>13.32</v>
      </c>
      <c r="O35" s="31">
        <v>35.689999999999991</v>
      </c>
      <c r="P35" s="31">
        <v>70.48</v>
      </c>
      <c r="Q35" s="148">
        <v>76.960000000000008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3:32" s="3" customFormat="1" ht="27.75" customHeight="1" x14ac:dyDescent="0.2">
      <c r="C36" s="20"/>
      <c r="D36" s="24" t="s">
        <v>112</v>
      </c>
      <c r="E36" s="31">
        <f>SUM(F36:Q36)</f>
        <v>0</v>
      </c>
      <c r="F36" s="31" t="s">
        <v>87</v>
      </c>
      <c r="G36" s="31" t="s">
        <v>87</v>
      </c>
      <c r="H36" s="31" t="s">
        <v>87</v>
      </c>
      <c r="I36" s="31" t="s">
        <v>87</v>
      </c>
      <c r="J36" s="31" t="s">
        <v>87</v>
      </c>
      <c r="K36" s="31" t="s">
        <v>87</v>
      </c>
      <c r="L36" s="31" t="s">
        <v>87</v>
      </c>
      <c r="M36" s="31" t="s">
        <v>87</v>
      </c>
      <c r="N36" s="31" t="s">
        <v>87</v>
      </c>
      <c r="O36" s="31" t="s">
        <v>87</v>
      </c>
      <c r="P36" s="31" t="s">
        <v>87</v>
      </c>
      <c r="Q36" s="148" t="s">
        <v>87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3:32" s="3" customFormat="1" ht="10.5" customHeight="1" x14ac:dyDescent="0.2">
      <c r="C37" s="2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7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3:32" s="3" customFormat="1" ht="4.5" hidden="1" customHeight="1" x14ac:dyDescent="0.2"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3:32" s="3" customFormat="1" ht="14.25" customHeight="1" x14ac:dyDescent="0.2">
      <c r="D39" s="42" t="s">
        <v>120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3:32" s="8" customFormat="1" ht="14.25" customHeight="1" x14ac:dyDescent="0.2">
      <c r="D40" s="94" t="s">
        <v>39</v>
      </c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3:32" s="3" customFormat="1" ht="11.25" customHeight="1" x14ac:dyDescent="0.2">
      <c r="C41" s="13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3:32" s="3" customFormat="1" ht="11.25" customHeight="1" x14ac:dyDescent="0.2">
      <c r="C42" s="13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3:32" s="3" customFormat="1" ht="11.25" customHeight="1" x14ac:dyDescent="0.2">
      <c r="C43" s="1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R43" s="14"/>
      <c r="S43" s="9"/>
      <c r="T43" s="9"/>
      <c r="U43" s="9"/>
      <c r="V43" s="9"/>
      <c r="W43" s="9"/>
      <c r="X43" s="9"/>
      <c r="Y43" s="14"/>
      <c r="Z43" s="14"/>
      <c r="AA43" s="14"/>
      <c r="AB43" s="14"/>
      <c r="AC43" s="14"/>
      <c r="AD43" s="14"/>
      <c r="AE43" s="14"/>
      <c r="AF43" s="14"/>
    </row>
    <row r="44" spans="3:32" s="3" customFormat="1" ht="11.25" customHeight="1" x14ac:dyDescent="0.2">
      <c r="C44" s="13"/>
      <c r="D44" s="9"/>
      <c r="E44" s="9"/>
      <c r="F44" s="9"/>
      <c r="G44" s="10"/>
      <c r="H44" s="10"/>
      <c r="I44" s="10"/>
      <c r="J44" s="10"/>
      <c r="K44" s="10"/>
      <c r="L44" s="10"/>
      <c r="M44" s="10"/>
      <c r="N44" s="10"/>
      <c r="O44" s="10"/>
      <c r="P44" s="10"/>
      <c r="R44" s="14"/>
      <c r="S44" s="9"/>
      <c r="T44" s="9"/>
      <c r="U44" s="9"/>
      <c r="V44" s="9"/>
      <c r="W44" s="9"/>
      <c r="X44" s="9"/>
      <c r="Y44" s="14"/>
      <c r="Z44" s="14"/>
      <c r="AA44" s="14"/>
      <c r="AB44" s="14"/>
      <c r="AC44" s="14"/>
      <c r="AD44" s="14"/>
      <c r="AE44" s="14"/>
      <c r="AF44" s="14"/>
    </row>
    <row r="45" spans="3:32" s="3" customFormat="1" ht="11.25" customHeight="1" x14ac:dyDescent="0.2">
      <c r="C45" s="13"/>
      <c r="D45" s="9"/>
      <c r="E45" s="9"/>
      <c r="F45" s="9"/>
      <c r="G45" s="10"/>
      <c r="H45" s="10"/>
      <c r="I45" s="10"/>
      <c r="J45" s="10"/>
      <c r="K45" s="10"/>
      <c r="L45" s="10"/>
      <c r="M45" s="10"/>
      <c r="N45" s="10"/>
      <c r="O45" s="10"/>
      <c r="P45" s="10"/>
      <c r="R45" s="14"/>
      <c r="S45" s="9"/>
      <c r="T45" s="9"/>
      <c r="U45" s="9"/>
      <c r="V45" s="9"/>
      <c r="W45" s="9"/>
      <c r="X45" s="9"/>
      <c r="Y45" s="14"/>
      <c r="Z45" s="14"/>
      <c r="AA45" s="14"/>
      <c r="AB45" s="14"/>
      <c r="AC45" s="14"/>
      <c r="AD45" s="14"/>
      <c r="AE45" s="14"/>
      <c r="AF45" s="14"/>
    </row>
    <row r="46" spans="3:32" s="9" customFormat="1" ht="11.25" customHeight="1" x14ac:dyDescent="0.2">
      <c r="C46" s="11"/>
      <c r="D46" s="14"/>
      <c r="E46" s="14"/>
      <c r="F46" s="14"/>
      <c r="G46" s="14">
        <f>G45*100</f>
        <v>0</v>
      </c>
      <c r="J46" s="10"/>
      <c r="K46" s="10"/>
      <c r="L46" s="10"/>
      <c r="M46" s="10"/>
      <c r="N46" s="10"/>
      <c r="O46" s="10"/>
      <c r="P46" s="10"/>
      <c r="R46" s="14"/>
      <c r="Y46" s="14"/>
      <c r="Z46" s="14"/>
      <c r="AA46" s="14"/>
      <c r="AB46" s="14"/>
      <c r="AC46" s="14"/>
      <c r="AD46" s="14"/>
      <c r="AE46" s="14"/>
      <c r="AF46" s="14"/>
    </row>
    <row r="47" spans="3:32" s="3" customFormat="1" ht="11.25" customHeight="1" x14ac:dyDescent="0.2">
      <c r="D47" s="9"/>
      <c r="E47" s="9"/>
      <c r="F47" s="9"/>
      <c r="G47" s="14"/>
      <c r="R47" s="14"/>
      <c r="S47" s="9"/>
      <c r="T47" s="9"/>
      <c r="U47" s="9"/>
      <c r="V47" s="9"/>
      <c r="W47" s="9"/>
      <c r="X47" s="9"/>
      <c r="Y47" s="14"/>
      <c r="Z47" s="14"/>
      <c r="AA47" s="14"/>
      <c r="AB47" s="14"/>
      <c r="AC47" s="14"/>
      <c r="AD47" s="14"/>
      <c r="AE47" s="14"/>
      <c r="AF47" s="14"/>
    </row>
    <row r="48" spans="3:32" s="3" customFormat="1" ht="14.25" x14ac:dyDescent="0.2">
      <c r="D48" s="9"/>
      <c r="E48" s="9"/>
      <c r="F48" s="9"/>
      <c r="G48" s="14"/>
      <c r="R48" s="14"/>
      <c r="S48" s="9"/>
      <c r="T48" s="9"/>
      <c r="U48" s="9"/>
      <c r="V48" s="9"/>
      <c r="W48" s="9"/>
      <c r="X48" s="9"/>
      <c r="Y48" s="14"/>
      <c r="Z48" s="14"/>
      <c r="AA48" s="14"/>
      <c r="AB48" s="14"/>
      <c r="AC48" s="14"/>
      <c r="AD48" s="14"/>
      <c r="AE48" s="14"/>
      <c r="AF48" s="14"/>
    </row>
    <row r="49" spans="4:32" s="3" customFormat="1" ht="14.25" x14ac:dyDescent="0.2">
      <c r="D49" s="9"/>
      <c r="E49" s="9"/>
      <c r="F49" s="9"/>
      <c r="G49" s="14"/>
      <c r="R49" s="14"/>
      <c r="S49" s="9"/>
      <c r="T49" s="9"/>
      <c r="U49" s="9"/>
      <c r="V49" s="9"/>
      <c r="W49" s="9"/>
      <c r="X49" s="9"/>
      <c r="Y49" s="14"/>
      <c r="Z49" s="14"/>
      <c r="AA49" s="14"/>
      <c r="AB49" s="14"/>
      <c r="AC49" s="14"/>
      <c r="AD49" s="14"/>
      <c r="AE49" s="14"/>
      <c r="AF49" s="14"/>
    </row>
    <row r="50" spans="4:32" s="3" customFormat="1" ht="14.25" x14ac:dyDescent="0.2">
      <c r="D50" s="9" t="s">
        <v>84</v>
      </c>
      <c r="E50" s="9">
        <f>+E9</f>
        <v>60936.357000000004</v>
      </c>
      <c r="F50" s="9">
        <f>ROUND(E50/E$54*100,2)</f>
        <v>73.94</v>
      </c>
      <c r="G50" s="14"/>
      <c r="R50" s="14"/>
      <c r="S50" s="9"/>
      <c r="T50" s="9" t="s">
        <v>84</v>
      </c>
      <c r="U50" s="9">
        <f>+E9</f>
        <v>60936.357000000004</v>
      </c>
      <c r="V50" s="9"/>
      <c r="W50" s="9"/>
      <c r="X50" s="9"/>
      <c r="Y50" s="14"/>
      <c r="Z50" s="14"/>
      <c r="AA50" s="14"/>
      <c r="AB50" s="14"/>
      <c r="AC50" s="14"/>
      <c r="AD50" s="14"/>
      <c r="AE50" s="14"/>
      <c r="AF50" s="14"/>
    </row>
    <row r="51" spans="4:32" s="3" customFormat="1" ht="14.25" x14ac:dyDescent="0.2">
      <c r="D51" s="9" t="s">
        <v>97</v>
      </c>
      <c r="E51" s="9">
        <f>+E22</f>
        <v>21258.356</v>
      </c>
      <c r="F51" s="9">
        <f>ROUND(E51/E$54*100,2)</f>
        <v>25.79</v>
      </c>
      <c r="G51" s="14"/>
      <c r="R51" s="14"/>
      <c r="S51" s="9"/>
      <c r="T51" s="9" t="s">
        <v>97</v>
      </c>
      <c r="U51" s="9">
        <f>+E22</f>
        <v>21258.356</v>
      </c>
      <c r="V51" s="9"/>
      <c r="W51" s="9"/>
      <c r="X51" s="9"/>
      <c r="Y51" s="14"/>
      <c r="Z51" s="14"/>
      <c r="AA51" s="14"/>
      <c r="AB51" s="14"/>
      <c r="AC51" s="14"/>
      <c r="AD51" s="14"/>
      <c r="AE51" s="14"/>
      <c r="AF51" s="14"/>
    </row>
    <row r="52" spans="4:32" s="3" customFormat="1" ht="14.25" x14ac:dyDescent="0.2">
      <c r="D52" s="9" t="s">
        <v>115</v>
      </c>
      <c r="E52" s="9">
        <f>+E34</f>
        <v>223.79999999999998</v>
      </c>
      <c r="F52" s="9">
        <f>ROUND(E52/E$54*100,2)</f>
        <v>0.27</v>
      </c>
      <c r="G52" s="14"/>
      <c r="R52" s="14"/>
      <c r="S52" s="9"/>
      <c r="T52" s="9" t="s">
        <v>115</v>
      </c>
      <c r="U52" s="9">
        <f>+E34</f>
        <v>223.79999999999998</v>
      </c>
      <c r="V52" s="9"/>
      <c r="W52" s="9"/>
      <c r="X52" s="9"/>
      <c r="Y52" s="14"/>
      <c r="Z52" s="14"/>
      <c r="AA52" s="14"/>
      <c r="AB52" s="14"/>
      <c r="AC52" s="14"/>
      <c r="AD52" s="14"/>
      <c r="AE52" s="14"/>
      <c r="AF52" s="14"/>
    </row>
    <row r="53" spans="4:32" s="3" customFormat="1" ht="14.25" x14ac:dyDescent="0.2">
      <c r="D53" s="9" t="s">
        <v>121</v>
      </c>
      <c r="E53" s="9">
        <v>0</v>
      </c>
      <c r="F53" s="9">
        <f>ROUND(E53/E$54*100,2)</f>
        <v>0</v>
      </c>
      <c r="G53" s="14"/>
      <c r="R53" s="14"/>
      <c r="S53" s="9"/>
      <c r="T53" s="9"/>
      <c r="U53" s="9">
        <f>SUM(U50:U52)</f>
        <v>82418.513000000006</v>
      </c>
      <c r="V53" s="9"/>
      <c r="W53" s="9"/>
      <c r="X53" s="9"/>
      <c r="Y53" s="14"/>
      <c r="Z53" s="14"/>
      <c r="AA53" s="14"/>
      <c r="AB53" s="14"/>
      <c r="AC53" s="14"/>
      <c r="AD53" s="14"/>
      <c r="AE53" s="14"/>
      <c r="AF53" s="14"/>
    </row>
    <row r="54" spans="4:32" s="3" customFormat="1" ht="14.25" x14ac:dyDescent="0.2">
      <c r="D54" s="9"/>
      <c r="E54" s="9">
        <f>SUM(E50:E53)</f>
        <v>82418.513000000006</v>
      </c>
      <c r="F54" s="9"/>
      <c r="G54" s="14"/>
      <c r="R54" s="14"/>
      <c r="S54" s="9"/>
      <c r="T54" s="9"/>
      <c r="U54" s="9"/>
      <c r="V54" s="9"/>
      <c r="W54" s="9"/>
      <c r="X54" s="9"/>
      <c r="Y54" s="14"/>
      <c r="Z54" s="14"/>
      <c r="AA54" s="14"/>
      <c r="AB54" s="14"/>
      <c r="AC54" s="14"/>
      <c r="AD54" s="14"/>
      <c r="AE54" s="14"/>
      <c r="AF54" s="14"/>
    </row>
    <row r="55" spans="4:32" s="3" customFormat="1" ht="14.25" x14ac:dyDescent="0.2">
      <c r="D55" s="9"/>
      <c r="E55" s="9"/>
      <c r="F55" s="9"/>
      <c r="G55" s="14"/>
      <c r="R55" s="14"/>
      <c r="S55" s="9"/>
      <c r="T55" s="9"/>
      <c r="U55" s="9"/>
      <c r="V55" s="9"/>
      <c r="W55" s="9"/>
      <c r="X55" s="9"/>
      <c r="Y55" s="14"/>
      <c r="Z55" s="14"/>
      <c r="AA55" s="14"/>
      <c r="AB55" s="14"/>
      <c r="AC55" s="14"/>
      <c r="AD55" s="14"/>
      <c r="AE55" s="14"/>
      <c r="AF55" s="14"/>
    </row>
    <row r="56" spans="4:32" x14ac:dyDescent="0.2">
      <c r="D56" s="11"/>
      <c r="E56" s="11"/>
      <c r="F56" s="11"/>
      <c r="G56" s="15"/>
      <c r="R56" s="15"/>
      <c r="S56" s="44"/>
      <c r="T56" s="44"/>
      <c r="U56" s="44"/>
      <c r="V56" s="44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4:32" x14ac:dyDescent="0.2">
      <c r="D57" s="11"/>
      <c r="E57" s="11"/>
      <c r="F57" s="11"/>
      <c r="G57" s="15"/>
      <c r="R57" s="15"/>
      <c r="S57" s="44"/>
      <c r="T57" s="44"/>
      <c r="U57" s="44"/>
      <c r="V57" s="44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4:32" x14ac:dyDescent="0.2">
      <c r="D58" s="15"/>
      <c r="E58" s="15"/>
      <c r="F58" s="15"/>
      <c r="G58" s="15"/>
      <c r="R58" s="15"/>
      <c r="S58" s="44"/>
      <c r="T58" s="44"/>
      <c r="U58" s="44"/>
      <c r="V58" s="44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4:32" x14ac:dyDescent="0.2">
      <c r="D59" s="15"/>
      <c r="E59" s="15"/>
      <c r="F59" s="15"/>
      <c r="G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4:32" x14ac:dyDescent="0.2">
      <c r="D60" s="11"/>
      <c r="E60" s="11"/>
      <c r="F60" s="11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4:32" x14ac:dyDescent="0.2">
      <c r="D61" s="11"/>
      <c r="E61" s="11"/>
      <c r="F61" s="11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4:32" x14ac:dyDescent="0.2">
      <c r="D62" s="11"/>
      <c r="E62" s="11"/>
      <c r="F62" s="11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4:32" x14ac:dyDescent="0.2">
      <c r="D63" s="11"/>
      <c r="E63" s="11"/>
      <c r="F63" s="11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4:32" x14ac:dyDescent="0.2"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4:32" x14ac:dyDescent="0.2"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4:32" x14ac:dyDescent="0.2"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4:32" x14ac:dyDescent="0.2"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4:32" x14ac:dyDescent="0.2"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4:32" x14ac:dyDescent="0.2"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4:32" x14ac:dyDescent="0.2"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4:32" x14ac:dyDescent="0.2"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4:32" x14ac:dyDescent="0.2"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4:32" x14ac:dyDescent="0.2"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4:32" x14ac:dyDescent="0.2"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4:32" ht="14.25" x14ac:dyDescent="0.2">
      <c r="D75" s="42" t="s">
        <v>120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</sheetData>
  <mergeCells count="4">
    <mergeCell ref="C2:Q2"/>
    <mergeCell ref="C3:Q3"/>
    <mergeCell ref="C5:D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82"/>
  <sheetViews>
    <sheetView showGridLines="0" topLeftCell="B31" zoomScale="70" zoomScaleNormal="70" workbookViewId="0">
      <selection activeCell="K96" sqref="K96"/>
    </sheetView>
  </sheetViews>
  <sheetFormatPr baseColWidth="10" defaultColWidth="9.140625" defaultRowHeight="12.75" x14ac:dyDescent="0.2"/>
  <cols>
    <col min="1" max="1" width="2.28515625" style="13" hidden="1" customWidth="1"/>
    <col min="2" max="2" width="2.42578125" style="13" customWidth="1"/>
    <col min="3" max="3" width="0.85546875" style="13" customWidth="1"/>
    <col min="4" max="4" width="24.42578125" style="13" bestFit="1" customWidth="1"/>
    <col min="5" max="5" width="15.42578125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9" width="9.140625" style="13"/>
    <col min="20" max="20" width="13.5703125" style="13" bestFit="1" customWidth="1"/>
    <col min="21" max="21" width="11.7109375" style="13" customWidth="1"/>
    <col min="22" max="16384" width="9.140625" style="13"/>
  </cols>
  <sheetData>
    <row r="1" spans="3:32" x14ac:dyDescent="0.2"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3:32" s="1" customFormat="1" ht="18" customHeight="1" x14ac:dyDescent="0.25">
      <c r="C2" s="195" t="s">
        <v>122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3:32" s="1" customFormat="1" ht="19.5" customHeight="1" x14ac:dyDescent="0.2">
      <c r="C3" s="187" t="s">
        <v>81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3:32" s="1" customFormat="1" ht="15.75" customHeight="1" x14ac:dyDescent="0.2"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3:32" s="2" customFormat="1" ht="38.25" customHeight="1" x14ac:dyDescent="0.2">
      <c r="C5" s="188" t="s">
        <v>82</v>
      </c>
      <c r="D5" s="193"/>
      <c r="E5" s="16" t="s">
        <v>3</v>
      </c>
      <c r="F5" s="16" t="s">
        <v>4</v>
      </c>
      <c r="G5" s="16" t="s">
        <v>5</v>
      </c>
      <c r="H5" s="16" t="s">
        <v>6</v>
      </c>
      <c r="I5" s="16" t="s">
        <v>83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6" t="s">
        <v>15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3:32" s="2" customFormat="1" ht="11.25" customHeight="1" x14ac:dyDescent="0.2">
      <c r="C6" s="17"/>
      <c r="Q6" s="18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3:32" s="2" customFormat="1" ht="15" customHeight="1" x14ac:dyDescent="0.2">
      <c r="C7" s="190" t="s">
        <v>3</v>
      </c>
      <c r="D7" s="191"/>
      <c r="E7" s="39">
        <f t="shared" ref="E7:Q7" si="0">SUM(E9,E23,E38)</f>
        <v>117180.69329037347</v>
      </c>
      <c r="F7" s="39">
        <f t="shared" si="0"/>
        <v>10647.221979999988</v>
      </c>
      <c r="G7" s="39">
        <f t="shared" si="0"/>
        <v>12780.205599999994</v>
      </c>
      <c r="H7" s="39">
        <f t="shared" si="0"/>
        <v>13366.918021999989</v>
      </c>
      <c r="I7" s="39">
        <f t="shared" si="0"/>
        <v>11684.657604999995</v>
      </c>
      <c r="J7" s="39">
        <f t="shared" si="0"/>
        <v>10337.690222999989</v>
      </c>
      <c r="K7" s="39">
        <f t="shared" si="0"/>
        <v>7269.491516379996</v>
      </c>
      <c r="L7" s="39">
        <f t="shared" si="0"/>
        <v>7754.6552175859897</v>
      </c>
      <c r="M7" s="39">
        <f t="shared" si="0"/>
        <v>5346.8567331875884</v>
      </c>
      <c r="N7" s="39">
        <f t="shared" si="0"/>
        <v>9496.1347799999894</v>
      </c>
      <c r="O7" s="39">
        <f t="shared" si="0"/>
        <v>7668.7848479999957</v>
      </c>
      <c r="P7" s="39">
        <f t="shared" si="0"/>
        <v>10303.693017219985</v>
      </c>
      <c r="Q7" s="143">
        <f t="shared" si="0"/>
        <v>10524.383747999989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</row>
    <row r="8" spans="3:32" s="3" customFormat="1" ht="11.25" customHeight="1" x14ac:dyDescent="0.2">
      <c r="C8" s="2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14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3:32" s="2" customFormat="1" ht="30" customHeight="1" x14ac:dyDescent="0.2">
      <c r="C9" s="22"/>
      <c r="D9" s="40" t="s">
        <v>84</v>
      </c>
      <c r="E9" s="39">
        <f>SUM(E10:E21)</f>
        <v>109238.41234999987</v>
      </c>
      <c r="F9" s="39">
        <f>SUM(F10:F21)</f>
        <v>9819.7956999999878</v>
      </c>
      <c r="G9" s="39">
        <f t="shared" ref="G9:Q9" si="1">SUM(G10:G21)</f>
        <v>12092.351799999993</v>
      </c>
      <c r="H9" s="39">
        <f t="shared" si="1"/>
        <v>12653.23649999999</v>
      </c>
      <c r="I9" s="39">
        <f t="shared" si="1"/>
        <v>11055.036899999994</v>
      </c>
      <c r="J9" s="39">
        <f t="shared" si="1"/>
        <v>9654.5974999999889</v>
      </c>
      <c r="K9" s="39">
        <f t="shared" si="1"/>
        <v>6628.7546499999953</v>
      </c>
      <c r="L9" s="39">
        <f t="shared" si="1"/>
        <v>7073.0569999999898</v>
      </c>
      <c r="M9" s="39">
        <f t="shared" si="1"/>
        <v>4628.0569999999889</v>
      </c>
      <c r="N9" s="39">
        <f t="shared" si="1"/>
        <v>8961.1269999999895</v>
      </c>
      <c r="O9" s="39">
        <f t="shared" si="1"/>
        <v>7036.5684999999949</v>
      </c>
      <c r="P9" s="39">
        <f t="shared" si="1"/>
        <v>9668.376999999984</v>
      </c>
      <c r="Q9" s="143">
        <f t="shared" si="1"/>
        <v>9967.4527999999882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3:32" s="3" customFormat="1" ht="25.5" customHeight="1" x14ac:dyDescent="0.2">
      <c r="C10" s="20"/>
      <c r="D10" s="24" t="s">
        <v>85</v>
      </c>
      <c r="E10" s="31">
        <f>SUM(F10:Q10)</f>
        <v>23110.623</v>
      </c>
      <c r="F10" s="31">
        <v>2037.7649999999992</v>
      </c>
      <c r="G10" s="31">
        <v>3102.5599999999995</v>
      </c>
      <c r="H10" s="31">
        <v>2104.6150000000007</v>
      </c>
      <c r="I10" s="31">
        <v>2258.92</v>
      </c>
      <c r="J10" s="31">
        <v>1688.2290000000003</v>
      </c>
      <c r="K10" s="31">
        <v>2174.4199999999987</v>
      </c>
      <c r="L10" s="31">
        <v>1972.1699999999996</v>
      </c>
      <c r="M10" s="31">
        <v>428.13</v>
      </c>
      <c r="N10" s="31">
        <v>2856.3649999999998</v>
      </c>
      <c r="O10" s="31">
        <v>860.32500000000005</v>
      </c>
      <c r="P10" s="31">
        <v>1375.31</v>
      </c>
      <c r="Q10" s="148">
        <v>2251.8139999999999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3:32" s="3" customFormat="1" ht="25.5" customHeight="1" x14ac:dyDescent="0.2">
      <c r="C11" s="20"/>
      <c r="D11" s="24" t="s">
        <v>86</v>
      </c>
      <c r="E11" s="31">
        <f t="shared" ref="E11:E21" si="2">SUM(F11:Q11)</f>
        <v>3190.7799999999997</v>
      </c>
      <c r="F11" s="31">
        <v>589.87699999999984</v>
      </c>
      <c r="G11" s="31">
        <v>618.39500000000021</v>
      </c>
      <c r="H11" s="31">
        <v>465.584</v>
      </c>
      <c r="I11" s="31">
        <v>313.303</v>
      </c>
      <c r="J11" s="31">
        <v>4.45</v>
      </c>
      <c r="K11" s="31">
        <v>0.2</v>
      </c>
      <c r="L11" s="31">
        <v>0.05</v>
      </c>
      <c r="M11" s="31" t="s">
        <v>87</v>
      </c>
      <c r="N11" s="31">
        <v>0.1</v>
      </c>
      <c r="O11" s="31">
        <v>411.32600000000002</v>
      </c>
      <c r="P11" s="31">
        <v>467.34699999999998</v>
      </c>
      <c r="Q11" s="148">
        <v>320.14800000000002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3:32" s="3" customFormat="1" ht="25.5" customHeight="1" x14ac:dyDescent="0.2">
      <c r="C12" s="20"/>
      <c r="D12" s="24" t="s">
        <v>88</v>
      </c>
      <c r="E12" s="31">
        <f t="shared" si="2"/>
        <v>19324.117999999999</v>
      </c>
      <c r="F12" s="31">
        <v>2344.7410000000004</v>
      </c>
      <c r="G12" s="31">
        <v>2528.6059999999993</v>
      </c>
      <c r="H12" s="31">
        <v>3285.4849999999983</v>
      </c>
      <c r="I12" s="31">
        <v>2712.2149999999997</v>
      </c>
      <c r="J12" s="31">
        <v>2560.8949999999982</v>
      </c>
      <c r="K12" s="31">
        <v>687.64700000000028</v>
      </c>
      <c r="L12" s="31">
        <v>549.27000000000021</v>
      </c>
      <c r="M12" s="31">
        <v>471.65000000000003</v>
      </c>
      <c r="N12" s="31">
        <v>447.05000000000013</v>
      </c>
      <c r="O12" s="31">
        <v>1277.3800000000001</v>
      </c>
      <c r="P12" s="31">
        <v>1468.029</v>
      </c>
      <c r="Q12" s="148">
        <v>991.15000000000009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3:32" s="3" customFormat="1" ht="25.5" customHeight="1" x14ac:dyDescent="0.2">
      <c r="C13" s="20"/>
      <c r="D13" s="24" t="s">
        <v>89</v>
      </c>
      <c r="E13" s="31">
        <f t="shared" si="2"/>
        <v>1951.2695000000003</v>
      </c>
      <c r="F13" s="31">
        <v>160.09700000000001</v>
      </c>
      <c r="G13" s="31">
        <v>225.97499999999997</v>
      </c>
      <c r="H13" s="31">
        <v>274.858</v>
      </c>
      <c r="I13" s="31">
        <v>225.44600000000003</v>
      </c>
      <c r="J13" s="31">
        <v>282.3225000000001</v>
      </c>
      <c r="K13" s="31">
        <v>140.78450000000004</v>
      </c>
      <c r="L13" s="31">
        <v>126.42100000000002</v>
      </c>
      <c r="M13" s="31">
        <v>156.53200000000001</v>
      </c>
      <c r="N13" s="31">
        <v>74.82350000000001</v>
      </c>
      <c r="O13" s="31">
        <v>65.456500000000005</v>
      </c>
      <c r="P13" s="31">
        <v>114.01950000000001</v>
      </c>
      <c r="Q13" s="148">
        <v>104.53400000000005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3:32" s="3" customFormat="1" ht="25.5" customHeight="1" x14ac:dyDescent="0.2">
      <c r="C14" s="20"/>
      <c r="D14" s="24" t="s">
        <v>90</v>
      </c>
      <c r="E14" s="31">
        <f t="shared" si="2"/>
        <v>2620.3530000000005</v>
      </c>
      <c r="F14" s="31">
        <v>287.64750000000009</v>
      </c>
      <c r="G14" s="31">
        <v>221.3</v>
      </c>
      <c r="H14" s="31">
        <v>258.46800000000002</v>
      </c>
      <c r="I14" s="31">
        <v>245.74499999999995</v>
      </c>
      <c r="J14" s="31">
        <v>323.62500000000006</v>
      </c>
      <c r="K14" s="31">
        <v>233.35000000000014</v>
      </c>
      <c r="L14" s="31">
        <v>218.99250000000018</v>
      </c>
      <c r="M14" s="31">
        <v>216.15</v>
      </c>
      <c r="N14" s="31">
        <v>129.13500000000005</v>
      </c>
      <c r="O14" s="31">
        <v>111.16250000000004</v>
      </c>
      <c r="P14" s="31">
        <v>179.77500000000006</v>
      </c>
      <c r="Q14" s="148">
        <v>195.00250000000005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3:32" s="3" customFormat="1" ht="25.5" customHeight="1" x14ac:dyDescent="0.2">
      <c r="C15" s="20"/>
      <c r="D15" s="24" t="s">
        <v>92</v>
      </c>
      <c r="E15" s="31">
        <f t="shared" si="2"/>
        <v>29007.108999999986</v>
      </c>
      <c r="F15" s="31">
        <v>1851.2200000000003</v>
      </c>
      <c r="G15" s="31">
        <v>3040.694</v>
      </c>
      <c r="H15" s="31">
        <v>3298.4199999999987</v>
      </c>
      <c r="I15" s="31">
        <v>2624.0949999999975</v>
      </c>
      <c r="J15" s="31">
        <v>2118.8200000000006</v>
      </c>
      <c r="K15" s="31">
        <v>1352.4250000000002</v>
      </c>
      <c r="L15" s="31">
        <v>1759.0399999999995</v>
      </c>
      <c r="M15" s="31">
        <v>964.5349999999994</v>
      </c>
      <c r="N15" s="31">
        <v>2955.1950000000006</v>
      </c>
      <c r="O15" s="31">
        <v>1914.9450000000002</v>
      </c>
      <c r="P15" s="31">
        <v>3512.9499999999971</v>
      </c>
      <c r="Q15" s="148">
        <v>3614.7699999999982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3:32" s="3" customFormat="1" ht="25.5" customHeight="1" x14ac:dyDescent="0.2">
      <c r="C16" s="20"/>
      <c r="D16" s="24" t="s">
        <v>94</v>
      </c>
      <c r="E16" s="31">
        <f t="shared" si="2"/>
        <v>256.45549999999997</v>
      </c>
      <c r="F16" s="31">
        <v>10.775</v>
      </c>
      <c r="G16" s="31">
        <v>10.4</v>
      </c>
      <c r="H16" s="31">
        <v>18.399999999999999</v>
      </c>
      <c r="I16" s="31">
        <v>13.825000000000001</v>
      </c>
      <c r="J16" s="31">
        <v>19.962499999999991</v>
      </c>
      <c r="K16" s="31">
        <v>22.082499999999992</v>
      </c>
      <c r="L16" s="31">
        <v>37.570499999999988</v>
      </c>
      <c r="M16" s="31">
        <v>38.655499999999996</v>
      </c>
      <c r="N16" s="31">
        <v>31.250000000000004</v>
      </c>
      <c r="O16" s="31">
        <v>22.979000000000003</v>
      </c>
      <c r="P16" s="31">
        <v>17.814</v>
      </c>
      <c r="Q16" s="148">
        <v>12.741500000000002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3:32" s="3" customFormat="1" ht="25.5" customHeight="1" x14ac:dyDescent="0.2">
      <c r="C17" s="20"/>
      <c r="D17" s="24" t="s">
        <v>93</v>
      </c>
      <c r="E17" s="31">
        <f t="shared" si="2"/>
        <v>1583.0850000000003</v>
      </c>
      <c r="F17" s="31">
        <v>182.22700000000015</v>
      </c>
      <c r="G17" s="31">
        <v>142.76100000000005</v>
      </c>
      <c r="H17" s="31">
        <v>202.59000000000006</v>
      </c>
      <c r="I17" s="31">
        <v>196.12699999999998</v>
      </c>
      <c r="J17" s="31">
        <v>204.95000000000005</v>
      </c>
      <c r="K17" s="31">
        <v>93.757000000000033</v>
      </c>
      <c r="L17" s="31">
        <v>101.58900000000004</v>
      </c>
      <c r="M17" s="31">
        <v>67.14800000000001</v>
      </c>
      <c r="N17" s="31">
        <v>59.080500000000001</v>
      </c>
      <c r="O17" s="31">
        <v>108.62400000000008</v>
      </c>
      <c r="P17" s="31">
        <v>109.76900000000005</v>
      </c>
      <c r="Q17" s="148">
        <v>114.46250000000003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3:32" s="3" customFormat="1" ht="25.5" customHeight="1" x14ac:dyDescent="0.2">
      <c r="C18" s="20"/>
      <c r="D18" s="24" t="s">
        <v>123</v>
      </c>
      <c r="E18" s="31">
        <f t="shared" si="2"/>
        <v>1502.711</v>
      </c>
      <c r="F18" s="31">
        <v>154.98350000000008</v>
      </c>
      <c r="G18" s="31">
        <v>164.34700000000004</v>
      </c>
      <c r="H18" s="31">
        <v>161.57199999999997</v>
      </c>
      <c r="I18" s="31">
        <v>126.592</v>
      </c>
      <c r="J18" s="31">
        <v>136.25199999999998</v>
      </c>
      <c r="K18" s="31">
        <v>108.09449999999998</v>
      </c>
      <c r="L18" s="31">
        <v>126.87249999999993</v>
      </c>
      <c r="M18" s="31">
        <v>101.23050000000005</v>
      </c>
      <c r="N18" s="31">
        <v>105.83999999999999</v>
      </c>
      <c r="O18" s="31">
        <v>104.09950000000001</v>
      </c>
      <c r="P18" s="31">
        <v>101.10450000000002</v>
      </c>
      <c r="Q18" s="148">
        <v>111.72300000000004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3:32" s="3" customFormat="1" ht="25.5" customHeight="1" x14ac:dyDescent="0.2">
      <c r="C19" s="20"/>
      <c r="D19" s="24" t="s">
        <v>91</v>
      </c>
      <c r="E19" s="31">
        <f t="shared" si="2"/>
        <v>412.8144999999999</v>
      </c>
      <c r="F19" s="31">
        <v>25.705000000000002</v>
      </c>
      <c r="G19" s="31">
        <v>20.465000000000007</v>
      </c>
      <c r="H19" s="31">
        <v>34.93</v>
      </c>
      <c r="I19" s="31">
        <v>23.344999999999988</v>
      </c>
      <c r="J19" s="31">
        <v>21.069999999999993</v>
      </c>
      <c r="K19" s="31">
        <v>38.984999999999992</v>
      </c>
      <c r="L19" s="31">
        <v>45.057499999999969</v>
      </c>
      <c r="M19" s="31">
        <v>62.227499999999978</v>
      </c>
      <c r="N19" s="31">
        <v>35.13000000000001</v>
      </c>
      <c r="O19" s="31">
        <v>48.605499999999992</v>
      </c>
      <c r="P19" s="31">
        <v>39.586999999999996</v>
      </c>
      <c r="Q19" s="148">
        <v>17.707000000000004</v>
      </c>
      <c r="R19" s="14"/>
      <c r="S19" s="1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14"/>
    </row>
    <row r="20" spans="3:32" s="3" customFormat="1" ht="25.5" customHeight="1" x14ac:dyDescent="0.2">
      <c r="C20" s="20"/>
      <c r="D20" s="24" t="s">
        <v>95</v>
      </c>
      <c r="E20" s="31">
        <f t="shared" si="2"/>
        <v>2961.2464999999997</v>
      </c>
      <c r="F20" s="31">
        <v>254.54849999999993</v>
      </c>
      <c r="G20" s="31">
        <v>240.56949999999998</v>
      </c>
      <c r="H20" s="31">
        <v>292.44300000000004</v>
      </c>
      <c r="I20" s="31">
        <v>196.01649999999989</v>
      </c>
      <c r="J20" s="31">
        <v>135.797</v>
      </c>
      <c r="K20" s="31">
        <v>75.388500000000022</v>
      </c>
      <c r="L20" s="31">
        <v>337.24150000000009</v>
      </c>
      <c r="M20" s="31">
        <v>198.2480000000001</v>
      </c>
      <c r="N20" s="31">
        <v>276.25749999999999</v>
      </c>
      <c r="O20" s="31">
        <v>233.53949999999992</v>
      </c>
      <c r="P20" s="31">
        <v>338.23549999999994</v>
      </c>
      <c r="Q20" s="149">
        <v>382.9615</v>
      </c>
      <c r="R20" s="14"/>
      <c r="S20" s="1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14"/>
    </row>
    <row r="21" spans="3:32" s="3" customFormat="1" ht="25.5" customHeight="1" x14ac:dyDescent="0.2">
      <c r="C21" s="20"/>
      <c r="D21" s="24" t="s">
        <v>96</v>
      </c>
      <c r="E21" s="31">
        <f t="shared" si="2"/>
        <v>23317.847349999891</v>
      </c>
      <c r="F21" s="31">
        <v>1920.2091999999893</v>
      </c>
      <c r="G21" s="31">
        <v>1776.2792999999922</v>
      </c>
      <c r="H21" s="31">
        <v>2255.8714999999916</v>
      </c>
      <c r="I21" s="31">
        <v>2119.4073999999941</v>
      </c>
      <c r="J21" s="31">
        <v>2158.2244999999898</v>
      </c>
      <c r="K21" s="31">
        <v>1701.620649999996</v>
      </c>
      <c r="L21" s="31">
        <v>1798.7824999999914</v>
      </c>
      <c r="M21" s="31">
        <v>1923.5504999999896</v>
      </c>
      <c r="N21" s="31">
        <v>1990.9004999999881</v>
      </c>
      <c r="O21" s="31">
        <v>1878.1259999999947</v>
      </c>
      <c r="P21" s="31">
        <v>1944.4364999999868</v>
      </c>
      <c r="Q21" s="149">
        <v>1850.4387999999899</v>
      </c>
      <c r="R21" s="14"/>
      <c r="S21" s="1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14"/>
    </row>
    <row r="22" spans="3:32" s="3" customFormat="1" ht="15" customHeight="1" x14ac:dyDescent="0.2">
      <c r="C22" s="20"/>
      <c r="E22" s="31" t="s">
        <v>87</v>
      </c>
      <c r="F22" s="31" t="s">
        <v>87</v>
      </c>
      <c r="G22" s="31" t="s">
        <v>87</v>
      </c>
      <c r="H22" s="31" t="s">
        <v>87</v>
      </c>
      <c r="I22" s="31" t="s">
        <v>87</v>
      </c>
      <c r="J22" s="31" t="s">
        <v>87</v>
      </c>
      <c r="K22" s="31" t="s">
        <v>87</v>
      </c>
      <c r="L22" s="31" t="s">
        <v>87</v>
      </c>
      <c r="M22" s="31" t="s">
        <v>87</v>
      </c>
      <c r="N22" s="31" t="s">
        <v>87</v>
      </c>
      <c r="O22" s="31" t="s">
        <v>87</v>
      </c>
      <c r="P22" s="31" t="s">
        <v>87</v>
      </c>
      <c r="Q22" s="148" t="s">
        <v>87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3:32" s="2" customFormat="1" ht="30" customHeight="1" x14ac:dyDescent="0.2">
      <c r="C23" s="22"/>
      <c r="D23" s="40" t="s">
        <v>97</v>
      </c>
      <c r="E23" s="39">
        <f>SUM(E24:E36)</f>
        <v>7652.9889403735997</v>
      </c>
      <c r="F23" s="39">
        <f>SUM(F24:F36)</f>
        <v>796.07628000000011</v>
      </c>
      <c r="G23" s="39">
        <f t="shared" ref="G23:Q23" si="3">SUM(G24:G36)</f>
        <v>660.93480000000011</v>
      </c>
      <c r="H23" s="39">
        <f t="shared" si="3"/>
        <v>688.86352200000033</v>
      </c>
      <c r="I23" s="39">
        <f t="shared" si="3"/>
        <v>609.22570500000006</v>
      </c>
      <c r="J23" s="39">
        <f t="shared" si="3"/>
        <v>660.37272300000006</v>
      </c>
      <c r="K23" s="39">
        <f t="shared" si="3"/>
        <v>621.15986638000015</v>
      </c>
      <c r="L23" s="39">
        <f t="shared" si="3"/>
        <v>656.78521758600016</v>
      </c>
      <c r="M23" s="39">
        <f t="shared" si="3"/>
        <v>693.20573318759966</v>
      </c>
      <c r="N23" s="39">
        <f t="shared" si="3"/>
        <v>510.86178000000001</v>
      </c>
      <c r="O23" s="39">
        <f t="shared" si="3"/>
        <v>606.4733480000001</v>
      </c>
      <c r="P23" s="39">
        <f t="shared" si="3"/>
        <v>607.95701722000013</v>
      </c>
      <c r="Q23" s="143">
        <f t="shared" si="3"/>
        <v>541.07294800000011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</row>
    <row r="24" spans="3:32" s="3" customFormat="1" ht="26.25" customHeight="1" x14ac:dyDescent="0.2">
      <c r="C24" s="20"/>
      <c r="D24" s="24" t="s">
        <v>98</v>
      </c>
      <c r="E24" s="31">
        <f t="shared" ref="E24:E36" si="4">SUM(F24:Q24)</f>
        <v>5727.1495000000004</v>
      </c>
      <c r="F24" s="28">
        <v>609.53899999999999</v>
      </c>
      <c r="G24" s="28">
        <v>514.73099999999999</v>
      </c>
      <c r="H24" s="28">
        <v>542.08600000000013</v>
      </c>
      <c r="I24" s="28">
        <v>481.57900000000006</v>
      </c>
      <c r="J24" s="28">
        <v>511.38700000000006</v>
      </c>
      <c r="K24" s="28">
        <v>474.77200000000011</v>
      </c>
      <c r="L24" s="28">
        <v>479.32500000000016</v>
      </c>
      <c r="M24" s="28">
        <v>530.41799999999989</v>
      </c>
      <c r="N24" s="28">
        <v>356.17900000000003</v>
      </c>
      <c r="O24" s="28">
        <v>429.78200000000004</v>
      </c>
      <c r="P24" s="28">
        <v>413.6105</v>
      </c>
      <c r="Q24" s="150">
        <v>383.7410000000001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3:32" s="3" customFormat="1" ht="26.25" customHeight="1" x14ac:dyDescent="0.2">
      <c r="C25" s="20"/>
      <c r="D25" s="24" t="s">
        <v>101</v>
      </c>
      <c r="E25" s="31">
        <f t="shared" si="4"/>
        <v>114.23164156759997</v>
      </c>
      <c r="F25" s="31">
        <v>14.741200000000001</v>
      </c>
      <c r="G25" s="31">
        <v>2.269639999999999</v>
      </c>
      <c r="H25" s="31">
        <v>10.315992000000001</v>
      </c>
      <c r="I25" s="31">
        <v>8.1132529999999967</v>
      </c>
      <c r="J25" s="28">
        <v>12.376919999999998</v>
      </c>
      <c r="K25" s="28">
        <v>11.634207379999998</v>
      </c>
      <c r="L25" s="28">
        <v>10.988667719999993</v>
      </c>
      <c r="M25" s="28">
        <v>8.8732481476000018</v>
      </c>
      <c r="N25" s="28">
        <v>12.775479999999995</v>
      </c>
      <c r="O25" s="28">
        <v>8.0602999999999962</v>
      </c>
      <c r="P25" s="28">
        <v>7.3699693200000009</v>
      </c>
      <c r="Q25" s="150">
        <v>6.7127639999999991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3:32" s="3" customFormat="1" ht="26.25" customHeight="1" x14ac:dyDescent="0.2">
      <c r="C26" s="20"/>
      <c r="D26" s="24" t="s">
        <v>102</v>
      </c>
      <c r="E26" s="31">
        <f t="shared" si="4"/>
        <v>513.04684000000077</v>
      </c>
      <c r="F26" s="28">
        <v>34.245000000000076</v>
      </c>
      <c r="G26" s="28">
        <v>40.726000000000077</v>
      </c>
      <c r="H26" s="28">
        <v>36.00050000000013</v>
      </c>
      <c r="I26" s="28">
        <v>26.952000000000069</v>
      </c>
      <c r="J26" s="28">
        <v>38.599500000000056</v>
      </c>
      <c r="K26" s="28">
        <v>31.729500000000041</v>
      </c>
      <c r="L26" s="28">
        <v>49.487839999999963</v>
      </c>
      <c r="M26" s="28">
        <v>41.990000000000052</v>
      </c>
      <c r="N26" s="28">
        <v>38.770500000000027</v>
      </c>
      <c r="O26" s="28">
        <v>55.253000000000107</v>
      </c>
      <c r="P26" s="28">
        <v>57.955500000000121</v>
      </c>
      <c r="Q26" s="150">
        <v>61.337500000000055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2" s="3" customFormat="1" ht="26.25" customHeight="1" x14ac:dyDescent="0.2">
      <c r="C27" s="20"/>
      <c r="D27" s="24" t="s">
        <v>100</v>
      </c>
      <c r="E27" s="31">
        <f t="shared" si="4"/>
        <v>50.317999999999998</v>
      </c>
      <c r="F27" s="28">
        <v>1.7509999999999999</v>
      </c>
      <c r="G27" s="28">
        <v>8.0549999999999997</v>
      </c>
      <c r="H27" s="28">
        <v>2.2150000000000003</v>
      </c>
      <c r="I27" s="28">
        <v>2.6570000000000005</v>
      </c>
      <c r="J27" s="28">
        <v>5.8039999999999967</v>
      </c>
      <c r="K27" s="28">
        <v>5.865999999999997</v>
      </c>
      <c r="L27" s="28">
        <v>4.2420000000000009</v>
      </c>
      <c r="M27" s="28">
        <v>0.6170000000000001</v>
      </c>
      <c r="N27" s="28">
        <v>2.9560000000000004</v>
      </c>
      <c r="O27" s="31">
        <v>2.0270000000000001</v>
      </c>
      <c r="P27" s="28">
        <v>8.1580000000000013</v>
      </c>
      <c r="Q27" s="150">
        <v>5.9700000000000006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3:32" s="3" customFormat="1" ht="26.25" customHeight="1" x14ac:dyDescent="0.2">
      <c r="C28" s="20"/>
      <c r="D28" s="24" t="s">
        <v>99</v>
      </c>
      <c r="E28" s="31">
        <f t="shared" si="4"/>
        <v>471.6839999999998</v>
      </c>
      <c r="F28" s="31">
        <v>39.166999999999994</v>
      </c>
      <c r="G28" s="31">
        <v>36.290999999999997</v>
      </c>
      <c r="H28" s="31">
        <v>36.837999999999973</v>
      </c>
      <c r="I28" s="31">
        <v>22.617999999999974</v>
      </c>
      <c r="J28" s="31">
        <v>28.628999999999987</v>
      </c>
      <c r="K28" s="31">
        <v>35.63499999999997</v>
      </c>
      <c r="L28" s="31">
        <v>47.279999999999973</v>
      </c>
      <c r="M28" s="31">
        <v>50.443000000000012</v>
      </c>
      <c r="N28" s="31">
        <v>39.215999999999994</v>
      </c>
      <c r="O28" s="31">
        <v>52.005999999999979</v>
      </c>
      <c r="P28" s="31">
        <v>52.044000000000011</v>
      </c>
      <c r="Q28" s="148">
        <v>31.517000000000003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2" s="3" customFormat="1" ht="26.25" customHeight="1" x14ac:dyDescent="0.2">
      <c r="C29" s="20"/>
      <c r="D29" s="24" t="s">
        <v>118</v>
      </c>
      <c r="E29" s="31">
        <f t="shared" si="4"/>
        <v>58.351999999999968</v>
      </c>
      <c r="F29" s="28">
        <v>3.6730000000000009</v>
      </c>
      <c r="G29" s="28">
        <v>5.8689999999999998</v>
      </c>
      <c r="H29" s="28">
        <v>5.360999999999998</v>
      </c>
      <c r="I29" s="28">
        <v>2.6129999999999995</v>
      </c>
      <c r="J29" s="28">
        <v>5.0679999999999987</v>
      </c>
      <c r="K29" s="28">
        <v>5.367999999999995</v>
      </c>
      <c r="L29" s="28">
        <v>5.5999999999999961</v>
      </c>
      <c r="M29" s="28">
        <v>4.7469999999999981</v>
      </c>
      <c r="N29" s="28">
        <v>4.166999999999998</v>
      </c>
      <c r="O29" s="28">
        <v>5.7209999999999948</v>
      </c>
      <c r="P29" s="31">
        <v>6.5899999999999963</v>
      </c>
      <c r="Q29" s="148">
        <v>3.5749999999999966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3:32" s="3" customFormat="1" ht="26.25" customHeight="1" x14ac:dyDescent="0.2">
      <c r="C30" s="20"/>
      <c r="D30" s="24" t="s">
        <v>104</v>
      </c>
      <c r="E30" s="31">
        <f t="shared" si="4"/>
        <v>118.94252799999997</v>
      </c>
      <c r="F30" s="31">
        <v>10.022999999999998</v>
      </c>
      <c r="G30" s="31">
        <v>8.9359999999999982</v>
      </c>
      <c r="H30" s="31">
        <v>0.93000000000000016</v>
      </c>
      <c r="I30" s="31">
        <v>6.3159999999999998</v>
      </c>
      <c r="J30" s="31">
        <v>11.824999999999998</v>
      </c>
      <c r="K30" s="31">
        <v>10.091999999999993</v>
      </c>
      <c r="L30" s="31">
        <v>13.189999999999994</v>
      </c>
      <c r="M30" s="31">
        <v>11.525999999999994</v>
      </c>
      <c r="N30" s="31">
        <v>11.632999999999992</v>
      </c>
      <c r="O30" s="31">
        <v>12.608527999999993</v>
      </c>
      <c r="P30" s="31">
        <v>11.720999999999998</v>
      </c>
      <c r="Q30" s="148">
        <v>10.141999999999992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3:32" s="3" customFormat="1" ht="26.25" customHeight="1" x14ac:dyDescent="0.2">
      <c r="C31" s="20"/>
      <c r="D31" s="24" t="s">
        <v>103</v>
      </c>
      <c r="E31" s="31">
        <f t="shared" si="4"/>
        <v>217.34072627999998</v>
      </c>
      <c r="F31" s="31">
        <v>25.334360000000004</v>
      </c>
      <c r="G31" s="31">
        <v>19.911999999999999</v>
      </c>
      <c r="H31" s="31">
        <v>20.102550000000008</v>
      </c>
      <c r="I31" s="31">
        <v>21.445860000000007</v>
      </c>
      <c r="J31" s="31">
        <v>17.733763999999994</v>
      </c>
      <c r="K31" s="31">
        <v>16.278199999999984</v>
      </c>
      <c r="L31" s="31">
        <v>18.355189879999998</v>
      </c>
      <c r="M31" s="31">
        <v>17.340079999999993</v>
      </c>
      <c r="N31" s="31">
        <v>17.409519999999997</v>
      </c>
      <c r="O31" s="31">
        <v>17.015799999999992</v>
      </c>
      <c r="P31" s="31">
        <v>17.553310399999997</v>
      </c>
      <c r="Q31" s="148">
        <v>8.8600919999999999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3:32" s="3" customFormat="1" ht="26.25" customHeight="1" x14ac:dyDescent="0.2">
      <c r="C32" s="20"/>
      <c r="D32" s="24" t="s">
        <v>106</v>
      </c>
      <c r="E32" s="31">
        <f t="shared" si="4"/>
        <v>111.11320452599999</v>
      </c>
      <c r="F32" s="31">
        <v>9.3467200000000048</v>
      </c>
      <c r="G32" s="31">
        <v>5.1081600000000007</v>
      </c>
      <c r="H32" s="31">
        <v>12.846480000000005</v>
      </c>
      <c r="I32" s="31">
        <v>12.288592</v>
      </c>
      <c r="J32" s="31">
        <v>7.3045389999999992</v>
      </c>
      <c r="K32" s="31">
        <v>9.4639589999999973</v>
      </c>
      <c r="L32" s="31">
        <v>8.8145199859999988</v>
      </c>
      <c r="M32" s="31">
        <v>10.278405039999999</v>
      </c>
      <c r="N32" s="31">
        <v>8.3562799999999982</v>
      </c>
      <c r="O32" s="31">
        <v>7.8547199999999977</v>
      </c>
      <c r="P32" s="31">
        <v>11.868737499999991</v>
      </c>
      <c r="Q32" s="148">
        <v>7.5820920000000021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3:32" s="3" customFormat="1" ht="26.25" customHeight="1" x14ac:dyDescent="0.2">
      <c r="C33" s="20"/>
      <c r="D33" s="24" t="s">
        <v>119</v>
      </c>
      <c r="E33" s="31">
        <f t="shared" si="4"/>
        <v>0.67200000000000004</v>
      </c>
      <c r="F33" s="31" t="s">
        <v>87</v>
      </c>
      <c r="G33" s="31">
        <v>0.06</v>
      </c>
      <c r="H33" s="31" t="s">
        <v>87</v>
      </c>
      <c r="I33" s="31" t="s">
        <v>87</v>
      </c>
      <c r="J33" s="31" t="s">
        <v>87</v>
      </c>
      <c r="K33" s="31" t="s">
        <v>87</v>
      </c>
      <c r="L33" s="31" t="s">
        <v>87</v>
      </c>
      <c r="M33" s="31" t="s">
        <v>87</v>
      </c>
      <c r="N33" s="31">
        <v>0.155</v>
      </c>
      <c r="O33" s="31">
        <v>0.40500000000000003</v>
      </c>
      <c r="P33" s="31">
        <v>5.2000000000000005E-2</v>
      </c>
      <c r="Q33" s="148" t="s">
        <v>87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3:32" s="3" customFormat="1" ht="26.25" customHeight="1" x14ac:dyDescent="0.2">
      <c r="C34" s="20"/>
      <c r="D34" s="24" t="s">
        <v>105</v>
      </c>
      <c r="E34" s="31">
        <f t="shared" si="4"/>
        <v>0.82400000000000007</v>
      </c>
      <c r="F34" s="31" t="s">
        <v>87</v>
      </c>
      <c r="G34" s="31">
        <v>0.15</v>
      </c>
      <c r="H34" s="31">
        <v>0.1</v>
      </c>
      <c r="I34" s="31" t="s">
        <v>87</v>
      </c>
      <c r="J34" s="31" t="s">
        <v>87</v>
      </c>
      <c r="K34" s="31" t="s">
        <v>87</v>
      </c>
      <c r="L34" s="31">
        <v>0.2</v>
      </c>
      <c r="M34" s="31" t="s">
        <v>87</v>
      </c>
      <c r="N34" s="31">
        <v>0.37</v>
      </c>
      <c r="O34" s="31">
        <v>4.0000000000000001E-3</v>
      </c>
      <c r="P34" s="31" t="s">
        <v>87</v>
      </c>
      <c r="Q34" s="148" t="s">
        <v>87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3:32" s="3" customFormat="1" ht="26.25" customHeight="1" x14ac:dyDescent="0.2">
      <c r="C35" s="20"/>
      <c r="D35" s="24" t="s">
        <v>124</v>
      </c>
      <c r="E35" s="31">
        <f t="shared" si="4"/>
        <v>8.1999999999999993</v>
      </c>
      <c r="F35" s="31" t="s">
        <v>87</v>
      </c>
      <c r="G35" s="31" t="s">
        <v>87</v>
      </c>
      <c r="H35" s="31">
        <v>2.0999999999999996</v>
      </c>
      <c r="I35" s="31">
        <v>2.04</v>
      </c>
      <c r="J35" s="31">
        <v>0.48</v>
      </c>
      <c r="K35" s="31" t="s">
        <v>87</v>
      </c>
      <c r="L35" s="31" t="s">
        <v>87</v>
      </c>
      <c r="M35" s="31" t="s">
        <v>87</v>
      </c>
      <c r="N35" s="31">
        <v>1.5000000000000004</v>
      </c>
      <c r="O35" s="31">
        <v>0.48</v>
      </c>
      <c r="P35" s="31">
        <v>1.0000000000000002</v>
      </c>
      <c r="Q35" s="148">
        <v>0.6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3:32" s="3" customFormat="1" ht="26.25" customHeight="1" x14ac:dyDescent="0.2">
      <c r="C36" s="20"/>
      <c r="D36" s="24" t="s">
        <v>109</v>
      </c>
      <c r="E36" s="31">
        <f t="shared" si="4"/>
        <v>261.11450000000002</v>
      </c>
      <c r="F36" s="31">
        <v>48.256</v>
      </c>
      <c r="G36" s="31">
        <v>18.827000000000002</v>
      </c>
      <c r="H36" s="31">
        <v>19.967999999999989</v>
      </c>
      <c r="I36" s="31">
        <v>22.602999999999994</v>
      </c>
      <c r="J36" s="31">
        <v>21.164999999999999</v>
      </c>
      <c r="K36" s="31">
        <v>20.321000000000005</v>
      </c>
      <c r="L36" s="31">
        <v>19.302000000000007</v>
      </c>
      <c r="M36" s="31">
        <v>16.973000000000003</v>
      </c>
      <c r="N36" s="31">
        <v>17.373999999999988</v>
      </c>
      <c r="O36" s="31">
        <v>15.256</v>
      </c>
      <c r="P36" s="31">
        <v>20.033999999999981</v>
      </c>
      <c r="Q36" s="148">
        <v>21.035499999999992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3:32" s="3" customFormat="1" ht="15" customHeight="1" x14ac:dyDescent="0.2">
      <c r="C37" s="20"/>
      <c r="E37" s="31" t="s">
        <v>87</v>
      </c>
      <c r="F37" s="31" t="s">
        <v>87</v>
      </c>
      <c r="G37" s="31" t="s">
        <v>87</v>
      </c>
      <c r="H37" s="31" t="s">
        <v>87</v>
      </c>
      <c r="I37" s="31" t="s">
        <v>87</v>
      </c>
      <c r="J37" s="31" t="s">
        <v>87</v>
      </c>
      <c r="K37" s="31" t="s">
        <v>87</v>
      </c>
      <c r="L37" s="31" t="s">
        <v>87</v>
      </c>
      <c r="M37" s="31" t="s">
        <v>87</v>
      </c>
      <c r="N37" s="31" t="s">
        <v>87</v>
      </c>
      <c r="O37" s="31" t="s">
        <v>87</v>
      </c>
      <c r="P37" s="31" t="s">
        <v>87</v>
      </c>
      <c r="Q37" s="148" t="s">
        <v>87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3:32" s="2" customFormat="1" ht="30" customHeight="1" x14ac:dyDescent="0.2">
      <c r="C38" s="22"/>
      <c r="D38" s="40" t="s">
        <v>110</v>
      </c>
      <c r="E38" s="39">
        <f>E39+E40+E41</f>
        <v>289.29199999999997</v>
      </c>
      <c r="F38" s="39">
        <f>SUM(F39:F41)</f>
        <v>31.349999999999998</v>
      </c>
      <c r="G38" s="39">
        <f>SUM(G39:G41)</f>
        <v>26.918999999999986</v>
      </c>
      <c r="H38" s="39">
        <f>SUM(H39:H41)</f>
        <v>24.818000000000001</v>
      </c>
      <c r="I38" s="39">
        <f>SUM(I39:I41)</f>
        <v>20.39500000000001</v>
      </c>
      <c r="J38" s="39">
        <f t="shared" ref="J38:Q38" si="5">SUM(J39:J41)</f>
        <v>22.719999999999992</v>
      </c>
      <c r="K38" s="39">
        <f t="shared" si="5"/>
        <v>19.577000000000009</v>
      </c>
      <c r="L38" s="39">
        <f t="shared" si="5"/>
        <v>24.812999999999999</v>
      </c>
      <c r="M38" s="39">
        <f t="shared" si="5"/>
        <v>25.593999999999998</v>
      </c>
      <c r="N38" s="39">
        <f t="shared" si="5"/>
        <v>24.145999999999987</v>
      </c>
      <c r="O38" s="39">
        <f t="shared" si="5"/>
        <v>25.742999999999991</v>
      </c>
      <c r="P38" s="39">
        <f t="shared" si="5"/>
        <v>27.359000000000002</v>
      </c>
      <c r="Q38" s="143">
        <f t="shared" si="5"/>
        <v>15.857999999999995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3:32" s="3" customFormat="1" ht="27.75" customHeight="1" x14ac:dyDescent="0.2">
      <c r="C39" s="20"/>
      <c r="D39" s="25" t="s">
        <v>111</v>
      </c>
      <c r="E39" s="31">
        <f>SUM(F39:Q39)</f>
        <v>289.29199999999997</v>
      </c>
      <c r="F39" s="31">
        <v>31.349999999999998</v>
      </c>
      <c r="G39" s="31">
        <v>26.918999999999986</v>
      </c>
      <c r="H39" s="31">
        <v>24.818000000000001</v>
      </c>
      <c r="I39" s="31">
        <v>20.39500000000001</v>
      </c>
      <c r="J39" s="31">
        <v>22.719999999999992</v>
      </c>
      <c r="K39" s="31">
        <v>19.577000000000009</v>
      </c>
      <c r="L39" s="31">
        <v>24.812999999999999</v>
      </c>
      <c r="M39" s="31">
        <v>25.593999999999998</v>
      </c>
      <c r="N39" s="31">
        <v>24.145999999999987</v>
      </c>
      <c r="O39" s="31">
        <v>25.742999999999991</v>
      </c>
      <c r="P39" s="31">
        <v>27.359000000000002</v>
      </c>
      <c r="Q39" s="148">
        <v>15.857999999999995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3:32" s="3" customFormat="1" ht="27.75" customHeight="1" x14ac:dyDescent="0.2">
      <c r="C40" s="20"/>
      <c r="D40" s="25" t="s">
        <v>125</v>
      </c>
      <c r="E40" s="31">
        <f>SUM(F40:Q40)</f>
        <v>0</v>
      </c>
      <c r="F40" s="31" t="s">
        <v>87</v>
      </c>
      <c r="G40" s="31" t="s">
        <v>87</v>
      </c>
      <c r="H40" s="31" t="s">
        <v>87</v>
      </c>
      <c r="I40" s="31" t="s">
        <v>87</v>
      </c>
      <c r="J40" s="31" t="s">
        <v>87</v>
      </c>
      <c r="K40" s="31" t="s">
        <v>87</v>
      </c>
      <c r="L40" s="31" t="s">
        <v>87</v>
      </c>
      <c r="M40" s="31" t="s">
        <v>87</v>
      </c>
      <c r="N40" s="31" t="s">
        <v>87</v>
      </c>
      <c r="O40" s="31" t="s">
        <v>87</v>
      </c>
      <c r="P40" s="31" t="s">
        <v>87</v>
      </c>
      <c r="Q40" s="148" t="s">
        <v>87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3:32" s="3" customFormat="1" ht="27.75" customHeight="1" x14ac:dyDescent="0.2">
      <c r="C41" s="20"/>
      <c r="D41" s="24" t="s">
        <v>112</v>
      </c>
      <c r="E41" s="31">
        <f>SUM(F41:Q41)</f>
        <v>0</v>
      </c>
      <c r="F41" s="31" t="s">
        <v>87</v>
      </c>
      <c r="G41" s="31" t="s">
        <v>87</v>
      </c>
      <c r="H41" s="31" t="s">
        <v>87</v>
      </c>
      <c r="I41" s="31" t="s">
        <v>87</v>
      </c>
      <c r="J41" s="31" t="s">
        <v>87</v>
      </c>
      <c r="K41" s="31" t="s">
        <v>87</v>
      </c>
      <c r="L41" s="31" t="s">
        <v>87</v>
      </c>
      <c r="M41" s="31" t="s">
        <v>87</v>
      </c>
      <c r="N41" s="31" t="s">
        <v>87</v>
      </c>
      <c r="O41" s="31" t="s">
        <v>87</v>
      </c>
      <c r="P41" s="31" t="s">
        <v>87</v>
      </c>
      <c r="Q41" s="148" t="s">
        <v>87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3:32" s="3" customFormat="1" ht="10.5" customHeight="1" x14ac:dyDescent="0.2">
      <c r="C42" s="2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7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3:32" s="3" customFormat="1" ht="4.5" hidden="1" customHeight="1" x14ac:dyDescent="0.2"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3:32" s="8" customFormat="1" ht="14.25" customHeight="1" x14ac:dyDescent="0.2">
      <c r="D44" s="194" t="s">
        <v>126</v>
      </c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3:32" s="3" customFormat="1" ht="19.5" customHeight="1" x14ac:dyDescent="0.2">
      <c r="C45" s="13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3:32" s="3" customFormat="1" ht="11.25" customHeight="1" x14ac:dyDescent="0.2">
      <c r="C46" s="13"/>
      <c r="D46" s="66" t="s">
        <v>39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3:32" s="3" customFormat="1" ht="11.25" customHeight="1" x14ac:dyDescent="0.2">
      <c r="C47" s="1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3:32" s="3" customFormat="1" ht="11.25" customHeight="1" x14ac:dyDescent="0.2">
      <c r="C48" s="13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3:32" s="3" customFormat="1" ht="11.25" customHeight="1" x14ac:dyDescent="0.2">
      <c r="C49" s="13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3:32" s="9" customFormat="1" ht="11.25" customHeight="1" x14ac:dyDescent="0.2">
      <c r="C50" s="11"/>
      <c r="J50" s="10"/>
      <c r="K50" s="10"/>
      <c r="L50" s="10"/>
      <c r="M50" s="10"/>
      <c r="N50" s="10"/>
      <c r="O50" s="10"/>
      <c r="P50" s="10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3:32" s="3" customFormat="1" ht="11.25" customHeight="1" x14ac:dyDescent="0.2"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3:32" s="3" customFormat="1" ht="14.25" x14ac:dyDescent="0.2">
      <c r="D52" s="9"/>
      <c r="E52" s="9"/>
      <c r="F52" s="9"/>
      <c r="G52" s="14"/>
      <c r="R52" s="14"/>
      <c r="S52" s="9"/>
      <c r="T52" s="9"/>
      <c r="U52" s="9"/>
      <c r="V52" s="9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3:32" s="3" customFormat="1" ht="14.25" x14ac:dyDescent="0.2">
      <c r="D53" s="9"/>
      <c r="E53" s="9"/>
      <c r="F53" s="9"/>
      <c r="G53" s="14"/>
      <c r="R53" s="14"/>
      <c r="S53" s="9"/>
      <c r="T53" s="9"/>
      <c r="U53" s="9"/>
      <c r="V53" s="9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3:32" s="3" customFormat="1" ht="14.25" x14ac:dyDescent="0.2">
      <c r="D54" s="9" t="s">
        <v>84</v>
      </c>
      <c r="E54" s="9">
        <f>+E9</f>
        <v>109238.41234999987</v>
      </c>
      <c r="F54" s="9">
        <f>ROUND(E54/E$58*100,2)</f>
        <v>93.22</v>
      </c>
      <c r="G54" s="14"/>
      <c r="R54" s="14"/>
      <c r="S54" s="9"/>
      <c r="T54" s="9" t="s">
        <v>84</v>
      </c>
      <c r="U54" s="9">
        <f>+E9</f>
        <v>109238.41234999987</v>
      </c>
      <c r="V54" s="9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3:32" s="3" customFormat="1" ht="14.25" x14ac:dyDescent="0.2">
      <c r="D55" s="9" t="s">
        <v>97</v>
      </c>
      <c r="E55" s="9">
        <f>+E23</f>
        <v>7652.9889403735997</v>
      </c>
      <c r="F55" s="9">
        <f>ROUND(E55/E$58*100,2)</f>
        <v>6.53</v>
      </c>
      <c r="G55" s="14"/>
      <c r="R55" s="14"/>
      <c r="S55" s="9"/>
      <c r="T55" s="9" t="s">
        <v>97</v>
      </c>
      <c r="U55" s="9">
        <f>+E23</f>
        <v>7652.9889403735997</v>
      </c>
      <c r="V55" s="9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3:32" s="3" customFormat="1" ht="14.25" x14ac:dyDescent="0.2">
      <c r="D56" s="9" t="s">
        <v>115</v>
      </c>
      <c r="E56" s="9">
        <f>+E38</f>
        <v>289.29199999999997</v>
      </c>
      <c r="F56" s="9">
        <f>ROUND(E56/E$58*100,2)</f>
        <v>0.25</v>
      </c>
      <c r="G56" s="14"/>
      <c r="R56" s="14"/>
      <c r="S56" s="9"/>
      <c r="T56" s="9" t="s">
        <v>115</v>
      </c>
      <c r="U56" s="9">
        <f>+E38</f>
        <v>289.29199999999997</v>
      </c>
      <c r="V56" s="9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3:32" s="3" customFormat="1" ht="14.25" x14ac:dyDescent="0.2">
      <c r="D57" s="9" t="s">
        <v>121</v>
      </c>
      <c r="E57" s="9">
        <v>0</v>
      </c>
      <c r="F57" s="9">
        <f>ROUND(E57/E$58*100,2)</f>
        <v>0</v>
      </c>
      <c r="G57" s="14"/>
      <c r="R57" s="14"/>
      <c r="S57" s="9"/>
      <c r="T57" s="9"/>
      <c r="U57" s="9">
        <f>SUM(U54:U56)</f>
        <v>117180.69329037347</v>
      </c>
      <c r="V57" s="9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3:32" s="3" customFormat="1" ht="14.25" x14ac:dyDescent="0.2">
      <c r="D58" s="9"/>
      <c r="E58" s="9">
        <f>SUM(E54:E57)</f>
        <v>117180.69329037347</v>
      </c>
      <c r="F58" s="9"/>
      <c r="G58" s="14"/>
      <c r="R58" s="14"/>
      <c r="S58" s="14"/>
      <c r="T58" s="43"/>
      <c r="U58" s="43"/>
      <c r="V58" s="43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3:32" s="3" customFormat="1" ht="14.25" x14ac:dyDescent="0.2">
      <c r="D59" s="9"/>
      <c r="E59" s="9"/>
      <c r="F59" s="9"/>
      <c r="G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3:32" x14ac:dyDescent="0.2">
      <c r="D60" s="11"/>
      <c r="E60" s="11"/>
      <c r="F60" s="11"/>
      <c r="G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3:32" x14ac:dyDescent="0.2">
      <c r="D61" s="15"/>
      <c r="E61" s="15"/>
      <c r="F61" s="15"/>
      <c r="G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3:32" x14ac:dyDescent="0.2"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3:32" x14ac:dyDescent="0.2"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3:32" x14ac:dyDescent="0.2"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8:32" x14ac:dyDescent="0.2"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8:32" x14ac:dyDescent="0.2"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8:32" x14ac:dyDescent="0.2"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8:32" x14ac:dyDescent="0.2"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8:32" x14ac:dyDescent="0.2"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8:32" x14ac:dyDescent="0.2"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8:32" x14ac:dyDescent="0.2"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8:32" x14ac:dyDescent="0.2"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8:32" x14ac:dyDescent="0.2"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8:32" x14ac:dyDescent="0.2"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8:32" x14ac:dyDescent="0.2"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8:32" x14ac:dyDescent="0.2"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8:32" x14ac:dyDescent="0.2"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8:32" x14ac:dyDescent="0.2"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8:32" x14ac:dyDescent="0.2"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1" spans="4:17" x14ac:dyDescent="0.2">
      <c r="D81" s="194" t="s">
        <v>127</v>
      </c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</row>
    <row r="82" spans="4:17" x14ac:dyDescent="0.2"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</row>
  </sheetData>
  <mergeCells count="6">
    <mergeCell ref="D44:Q45"/>
    <mergeCell ref="D81:Q82"/>
    <mergeCell ref="C2:Q2"/>
    <mergeCell ref="C3:Q3"/>
    <mergeCell ref="C5:D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AF77"/>
  <sheetViews>
    <sheetView showGridLines="0" topLeftCell="A31" zoomScale="70" zoomScaleNormal="70" zoomScaleSheetLayoutView="70" workbookViewId="0">
      <selection activeCell="S50" sqref="S50:V57"/>
    </sheetView>
  </sheetViews>
  <sheetFormatPr baseColWidth="10" defaultColWidth="9.140625" defaultRowHeight="12.75" x14ac:dyDescent="0.2"/>
  <cols>
    <col min="1" max="1" width="2.28515625" style="13" customWidth="1"/>
    <col min="2" max="2" width="2.42578125" style="13" customWidth="1"/>
    <col min="3" max="3" width="0.85546875" style="13" customWidth="1"/>
    <col min="4" max="4" width="28.5703125" style="13" customWidth="1"/>
    <col min="5" max="5" width="15.42578125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9" width="9.140625" style="13"/>
    <col min="20" max="20" width="14.42578125" style="13" customWidth="1"/>
    <col min="21" max="21" width="11.7109375" style="13" customWidth="1"/>
    <col min="22" max="16384" width="9.140625" style="13"/>
  </cols>
  <sheetData>
    <row r="1" spans="3:32" x14ac:dyDescent="0.2"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3:32" s="1" customFormat="1" ht="42" customHeight="1" x14ac:dyDescent="0.2">
      <c r="C2" s="196" t="s">
        <v>128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3:32" s="1" customFormat="1" ht="19.5" customHeight="1" x14ac:dyDescent="0.2">
      <c r="C3" s="187" t="s">
        <v>81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3:32" s="1" customFormat="1" ht="15.75" customHeight="1" x14ac:dyDescent="0.2"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3:32" s="2" customFormat="1" ht="38.25" customHeight="1" x14ac:dyDescent="0.2">
      <c r="C5" s="188" t="s">
        <v>82</v>
      </c>
      <c r="D5" s="193"/>
      <c r="E5" s="16" t="s">
        <v>3</v>
      </c>
      <c r="F5" s="16" t="s">
        <v>4</v>
      </c>
      <c r="G5" s="16" t="s">
        <v>5</v>
      </c>
      <c r="H5" s="16" t="s">
        <v>6</v>
      </c>
      <c r="I5" s="16" t="s">
        <v>83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6" t="s">
        <v>15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3:32" s="2" customFormat="1" ht="11.25" customHeight="1" x14ac:dyDescent="0.2">
      <c r="C6" s="17"/>
      <c r="Q6" s="18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3:32" s="2" customFormat="1" ht="15" customHeight="1" x14ac:dyDescent="0.2">
      <c r="C7" s="190" t="s">
        <v>3</v>
      </c>
      <c r="D7" s="191"/>
      <c r="E7" s="39">
        <f t="shared" ref="E7:Q7" si="0">SUM(E9,E23,E36)</f>
        <v>15788.852999999999</v>
      </c>
      <c r="F7" s="39">
        <f t="shared" si="0"/>
        <v>1687.472</v>
      </c>
      <c r="G7" s="39">
        <f t="shared" si="0"/>
        <v>1283.9789999999998</v>
      </c>
      <c r="H7" s="39">
        <f t="shared" si="0"/>
        <v>1504.8130000000001</v>
      </c>
      <c r="I7" s="39">
        <f t="shared" si="0"/>
        <v>904.91300000000012</v>
      </c>
      <c r="J7" s="39">
        <f t="shared" si="0"/>
        <v>1279.8240000000001</v>
      </c>
      <c r="K7" s="39">
        <f t="shared" si="0"/>
        <v>1158.0210000000002</v>
      </c>
      <c r="L7" s="39">
        <f t="shared" si="0"/>
        <v>1171.056</v>
      </c>
      <c r="M7" s="39">
        <f t="shared" si="0"/>
        <v>717.74500000000023</v>
      </c>
      <c r="N7" s="39">
        <f t="shared" si="0"/>
        <v>1062.0962</v>
      </c>
      <c r="O7" s="39">
        <f t="shared" si="0"/>
        <v>1124.942</v>
      </c>
      <c r="P7" s="39">
        <f t="shared" si="0"/>
        <v>1269.5209999999997</v>
      </c>
      <c r="Q7" s="143">
        <f t="shared" si="0"/>
        <v>2624.4708000000005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</row>
    <row r="8" spans="3:32" s="3" customFormat="1" ht="11.25" customHeight="1" x14ac:dyDescent="0.2">
      <c r="C8" s="2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14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3:32" s="2" customFormat="1" ht="30" customHeight="1" x14ac:dyDescent="0.2">
      <c r="C9" s="22"/>
      <c r="D9" s="40" t="s">
        <v>84</v>
      </c>
      <c r="E9" s="39">
        <f t="shared" ref="E9:Q9" si="1">SUM(E10:E21)</f>
        <v>14103.508999999998</v>
      </c>
      <c r="F9" s="39">
        <f t="shared" si="1"/>
        <v>1549.809</v>
      </c>
      <c r="G9" s="39">
        <f t="shared" si="1"/>
        <v>1217.4099999999999</v>
      </c>
      <c r="H9" s="39">
        <f t="shared" si="1"/>
        <v>1351.616</v>
      </c>
      <c r="I9" s="39">
        <f t="shared" si="1"/>
        <v>829.59300000000007</v>
      </c>
      <c r="J9" s="39">
        <f t="shared" si="1"/>
        <v>1133.394</v>
      </c>
      <c r="K9" s="39">
        <f t="shared" si="1"/>
        <v>965.27500000000009</v>
      </c>
      <c r="L9" s="39">
        <f t="shared" si="1"/>
        <v>958.77</v>
      </c>
      <c r="M9" s="39">
        <f t="shared" si="1"/>
        <v>507.32000000000016</v>
      </c>
      <c r="N9" s="39">
        <f t="shared" si="1"/>
        <v>967.42499999999995</v>
      </c>
      <c r="O9" s="39">
        <f t="shared" si="1"/>
        <v>980.27</v>
      </c>
      <c r="P9" s="39">
        <f t="shared" si="1"/>
        <v>1162.3369999999998</v>
      </c>
      <c r="Q9" s="143">
        <f t="shared" si="1"/>
        <v>2480.2900000000004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3:32" s="3" customFormat="1" ht="25.5" customHeight="1" x14ac:dyDescent="0.2">
      <c r="C10" s="20"/>
      <c r="D10" s="24" t="s">
        <v>85</v>
      </c>
      <c r="E10" s="31">
        <f>SUM(F10:Q10)</f>
        <v>3937.0050000000001</v>
      </c>
      <c r="F10" s="31">
        <v>236.75</v>
      </c>
      <c r="G10" s="31">
        <v>308.42500000000001</v>
      </c>
      <c r="H10" s="31">
        <v>222.87500000000003</v>
      </c>
      <c r="I10" s="31">
        <v>94.25</v>
      </c>
      <c r="J10" s="31">
        <v>276.87500000000006</v>
      </c>
      <c r="K10" s="31">
        <v>389.59999999999997</v>
      </c>
      <c r="L10" s="31">
        <v>387.32499999999999</v>
      </c>
      <c r="M10" s="31">
        <v>74.925000000000011</v>
      </c>
      <c r="N10" s="31">
        <v>505.02500000000003</v>
      </c>
      <c r="O10" s="31">
        <v>134.07</v>
      </c>
      <c r="P10" s="31">
        <v>304.625</v>
      </c>
      <c r="Q10" s="148">
        <v>1002.2600000000001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3:32" s="3" customFormat="1" ht="25.5" customHeight="1" x14ac:dyDescent="0.2">
      <c r="C11" s="20"/>
      <c r="D11" s="24" t="s">
        <v>86</v>
      </c>
      <c r="E11" s="31">
        <f t="shared" ref="E11:E21" si="2">SUM(F11:Q11)</f>
        <v>616.1149999999999</v>
      </c>
      <c r="F11" s="31">
        <v>208.64999999999998</v>
      </c>
      <c r="G11" s="31">
        <v>133.30000000000001</v>
      </c>
      <c r="H11" s="31">
        <v>29.699999999999996</v>
      </c>
      <c r="I11" s="31">
        <v>10.45</v>
      </c>
      <c r="J11" s="31" t="s">
        <v>87</v>
      </c>
      <c r="K11" s="31" t="s">
        <v>87</v>
      </c>
      <c r="L11" s="31" t="s">
        <v>87</v>
      </c>
      <c r="M11" s="31" t="s">
        <v>87</v>
      </c>
      <c r="N11" s="31" t="s">
        <v>87</v>
      </c>
      <c r="O11" s="31">
        <v>21.2</v>
      </c>
      <c r="P11" s="31">
        <v>54.28</v>
      </c>
      <c r="Q11" s="148">
        <v>158.535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3:32" s="3" customFormat="1" ht="25.5" customHeight="1" x14ac:dyDescent="0.2">
      <c r="C12" s="20"/>
      <c r="D12" s="24" t="s">
        <v>88</v>
      </c>
      <c r="E12" s="31">
        <f t="shared" si="2"/>
        <v>4881.0099999999993</v>
      </c>
      <c r="F12" s="31">
        <v>772.9899999999999</v>
      </c>
      <c r="G12" s="31">
        <v>479.52500000000003</v>
      </c>
      <c r="H12" s="31">
        <v>755.12499999999977</v>
      </c>
      <c r="I12" s="31">
        <v>443.63499999999999</v>
      </c>
      <c r="J12" s="31">
        <v>522.78</v>
      </c>
      <c r="K12" s="31">
        <v>99.85499999999999</v>
      </c>
      <c r="L12" s="31">
        <v>119.52499999999999</v>
      </c>
      <c r="M12" s="31">
        <v>39.125</v>
      </c>
      <c r="N12" s="31">
        <v>166.14000000000001</v>
      </c>
      <c r="O12" s="31">
        <v>596.32499999999993</v>
      </c>
      <c r="P12" s="31">
        <v>530.30499999999984</v>
      </c>
      <c r="Q12" s="148">
        <v>355.67999999999989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3:32" s="3" customFormat="1" ht="25.5" customHeight="1" x14ac:dyDescent="0.2">
      <c r="C13" s="20"/>
      <c r="D13" s="24" t="s">
        <v>89</v>
      </c>
      <c r="E13" s="31">
        <f t="shared" si="2"/>
        <v>202.46999999999997</v>
      </c>
      <c r="F13" s="31">
        <v>9.5750000000000011</v>
      </c>
      <c r="G13" s="31">
        <v>16.349999999999998</v>
      </c>
      <c r="H13" s="31">
        <v>22.125</v>
      </c>
      <c r="I13" s="31">
        <v>23.824999999999996</v>
      </c>
      <c r="J13" s="31">
        <v>19.499999999999996</v>
      </c>
      <c r="K13" s="31">
        <v>15.749999999999998</v>
      </c>
      <c r="L13" s="31">
        <v>31.700000000000003</v>
      </c>
      <c r="M13" s="31">
        <v>20.435000000000006</v>
      </c>
      <c r="N13" s="31">
        <v>14.410000000000002</v>
      </c>
      <c r="O13" s="31">
        <v>7.5000000000000009</v>
      </c>
      <c r="P13" s="31">
        <v>12.35</v>
      </c>
      <c r="Q13" s="148">
        <v>8.9499999999999993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3:32" s="3" customFormat="1" ht="25.5" customHeight="1" x14ac:dyDescent="0.2">
      <c r="C14" s="20"/>
      <c r="D14" s="24" t="s">
        <v>90</v>
      </c>
      <c r="E14" s="31">
        <f t="shared" si="2"/>
        <v>0</v>
      </c>
      <c r="F14" s="31" t="s">
        <v>87</v>
      </c>
      <c r="G14" s="31" t="s">
        <v>87</v>
      </c>
      <c r="H14" s="31" t="s">
        <v>87</v>
      </c>
      <c r="I14" s="31" t="s">
        <v>87</v>
      </c>
      <c r="J14" s="31" t="s">
        <v>87</v>
      </c>
      <c r="K14" s="31" t="s">
        <v>87</v>
      </c>
      <c r="L14" s="31" t="s">
        <v>87</v>
      </c>
      <c r="M14" s="31" t="s">
        <v>87</v>
      </c>
      <c r="N14" s="31" t="s">
        <v>87</v>
      </c>
      <c r="O14" s="31" t="s">
        <v>87</v>
      </c>
      <c r="P14" s="31" t="s">
        <v>87</v>
      </c>
      <c r="Q14" s="148" t="s">
        <v>87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3:32" s="3" customFormat="1" ht="25.5" customHeight="1" x14ac:dyDescent="0.2">
      <c r="C15" s="20"/>
      <c r="D15" s="24" t="s">
        <v>92</v>
      </c>
      <c r="E15" s="31">
        <f t="shared" si="2"/>
        <v>1483.2500000000005</v>
      </c>
      <c r="F15" s="31">
        <v>170.57500000000002</v>
      </c>
      <c r="G15" s="31">
        <v>57.175000000000004</v>
      </c>
      <c r="H15" s="31">
        <v>51.77</v>
      </c>
      <c r="I15" s="31">
        <v>15.674999999999999</v>
      </c>
      <c r="J15" s="31">
        <v>41.725000000000001</v>
      </c>
      <c r="K15" s="31">
        <v>142.75</v>
      </c>
      <c r="L15" s="31">
        <v>43.850000000000009</v>
      </c>
      <c r="M15" s="31">
        <v>16.324999999999999</v>
      </c>
      <c r="N15" s="31">
        <v>80.724999999999994</v>
      </c>
      <c r="O15" s="31">
        <v>6.7</v>
      </c>
      <c r="P15" s="31">
        <v>54.349999999999994</v>
      </c>
      <c r="Q15" s="148">
        <v>801.63000000000011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3:32" s="3" customFormat="1" ht="25.5" customHeight="1" x14ac:dyDescent="0.2">
      <c r="C16" s="20"/>
      <c r="D16" s="24" t="s">
        <v>94</v>
      </c>
      <c r="E16" s="31">
        <f t="shared" si="2"/>
        <v>894.02499999999998</v>
      </c>
      <c r="F16" s="31">
        <v>25.875</v>
      </c>
      <c r="G16" s="31">
        <v>60.95000000000001</v>
      </c>
      <c r="H16" s="31">
        <v>81.399999999999977</v>
      </c>
      <c r="I16" s="31">
        <v>43.249999999999993</v>
      </c>
      <c r="J16" s="31">
        <v>58.92499999999999</v>
      </c>
      <c r="K16" s="31">
        <v>93.574999999999989</v>
      </c>
      <c r="L16" s="31">
        <v>160.82499999999999</v>
      </c>
      <c r="M16" s="31">
        <v>120.72500000000001</v>
      </c>
      <c r="N16" s="31">
        <v>66.05</v>
      </c>
      <c r="O16" s="31">
        <v>79.45</v>
      </c>
      <c r="P16" s="31">
        <v>77.575000000000003</v>
      </c>
      <c r="Q16" s="148">
        <v>25.425000000000004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3:32" s="3" customFormat="1" ht="25.5" customHeight="1" x14ac:dyDescent="0.2">
      <c r="C17" s="20"/>
      <c r="D17" s="24" t="s">
        <v>93</v>
      </c>
      <c r="E17" s="31">
        <f t="shared" si="2"/>
        <v>10.76</v>
      </c>
      <c r="F17" s="31">
        <v>0.15</v>
      </c>
      <c r="G17" s="31">
        <v>2.2750000000000004</v>
      </c>
      <c r="H17" s="31" t="s">
        <v>87</v>
      </c>
      <c r="I17" s="31">
        <v>0.4</v>
      </c>
      <c r="J17" s="31">
        <v>0.9</v>
      </c>
      <c r="K17" s="31" t="s">
        <v>87</v>
      </c>
      <c r="L17" s="31" t="s">
        <v>87</v>
      </c>
      <c r="M17" s="31">
        <v>0.52500000000000002</v>
      </c>
      <c r="N17" s="31">
        <v>1.25</v>
      </c>
      <c r="O17" s="31">
        <v>1.64</v>
      </c>
      <c r="P17" s="31">
        <v>2.1</v>
      </c>
      <c r="Q17" s="148">
        <v>1.52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3:32" s="3" customFormat="1" ht="25.5" customHeight="1" x14ac:dyDescent="0.2">
      <c r="C18" s="20"/>
      <c r="D18" s="24" t="s">
        <v>91</v>
      </c>
      <c r="E18" s="31">
        <f t="shared" si="2"/>
        <v>45.225000000000009</v>
      </c>
      <c r="F18" s="31">
        <v>2.9249999999999998</v>
      </c>
      <c r="G18" s="31">
        <v>6.25</v>
      </c>
      <c r="H18" s="31">
        <v>2.15</v>
      </c>
      <c r="I18" s="31">
        <v>4.25</v>
      </c>
      <c r="J18" s="31">
        <v>2.15</v>
      </c>
      <c r="K18" s="31">
        <v>8.4750000000000014</v>
      </c>
      <c r="L18" s="31">
        <v>0.72499999999999998</v>
      </c>
      <c r="M18" s="31">
        <v>10.675000000000001</v>
      </c>
      <c r="N18" s="31">
        <v>6.125</v>
      </c>
      <c r="O18" s="31" t="s">
        <v>87</v>
      </c>
      <c r="P18" s="31">
        <v>1.5</v>
      </c>
      <c r="Q18" s="148" t="s">
        <v>87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3:32" s="3" customFormat="1" ht="25.5" customHeight="1" x14ac:dyDescent="0.2">
      <c r="C19" s="20"/>
      <c r="D19" s="24" t="s">
        <v>129</v>
      </c>
      <c r="E19" s="31">
        <f t="shared" si="2"/>
        <v>132.1</v>
      </c>
      <c r="F19" s="31">
        <v>14.425000000000001</v>
      </c>
      <c r="G19" s="31">
        <v>17.574999999999999</v>
      </c>
      <c r="H19" s="31">
        <v>12.324999999999999</v>
      </c>
      <c r="I19" s="31">
        <v>15.074999999999996</v>
      </c>
      <c r="J19" s="31">
        <v>13.099999999999998</v>
      </c>
      <c r="K19" s="31">
        <v>16.850000000000001</v>
      </c>
      <c r="L19" s="31">
        <v>15.649999999999999</v>
      </c>
      <c r="M19" s="31">
        <v>5.05</v>
      </c>
      <c r="N19" s="31">
        <v>7.125</v>
      </c>
      <c r="O19" s="31">
        <v>7.75</v>
      </c>
      <c r="P19" s="31">
        <v>2.9249999999999998</v>
      </c>
      <c r="Q19" s="148">
        <v>4.25</v>
      </c>
      <c r="R19" s="14"/>
      <c r="S19" s="1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14"/>
    </row>
    <row r="20" spans="3:32" s="3" customFormat="1" ht="25.5" customHeight="1" x14ac:dyDescent="0.2">
      <c r="C20" s="20"/>
      <c r="D20" s="24" t="s">
        <v>95</v>
      </c>
      <c r="E20" s="31">
        <f t="shared" si="2"/>
        <v>24.345000000000002</v>
      </c>
      <c r="F20" s="31">
        <v>4.75</v>
      </c>
      <c r="G20" s="31">
        <v>8</v>
      </c>
      <c r="H20" s="31">
        <v>2.9249999999999998</v>
      </c>
      <c r="I20" s="31">
        <v>0.82499999999999996</v>
      </c>
      <c r="J20" s="31">
        <v>1.25</v>
      </c>
      <c r="K20" s="31">
        <v>1.4750000000000001</v>
      </c>
      <c r="L20" s="31">
        <v>0.64500000000000002</v>
      </c>
      <c r="M20" s="31">
        <v>2.35</v>
      </c>
      <c r="N20" s="31">
        <v>0.55000000000000004</v>
      </c>
      <c r="O20" s="31">
        <v>0.875</v>
      </c>
      <c r="P20" s="31">
        <v>0.7</v>
      </c>
      <c r="Q20" s="149" t="s">
        <v>87</v>
      </c>
      <c r="R20" s="14"/>
      <c r="S20" s="1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14"/>
    </row>
    <row r="21" spans="3:32" s="3" customFormat="1" ht="25.5" customHeight="1" x14ac:dyDescent="0.2">
      <c r="C21" s="20"/>
      <c r="D21" s="24" t="s">
        <v>96</v>
      </c>
      <c r="E21" s="31">
        <f t="shared" si="2"/>
        <v>1877.204</v>
      </c>
      <c r="F21" s="31">
        <v>103.14400000000001</v>
      </c>
      <c r="G21" s="31">
        <v>127.58499999999988</v>
      </c>
      <c r="H21" s="31">
        <v>171.221</v>
      </c>
      <c r="I21" s="31">
        <v>177.958</v>
      </c>
      <c r="J21" s="31">
        <v>196.18899999999999</v>
      </c>
      <c r="K21" s="31">
        <v>196.94500000000002</v>
      </c>
      <c r="L21" s="31">
        <v>198.52500000000003</v>
      </c>
      <c r="M21" s="31">
        <v>217.18500000000009</v>
      </c>
      <c r="N21" s="31">
        <v>120.02499999999996</v>
      </c>
      <c r="O21" s="31">
        <v>124.75999999999993</v>
      </c>
      <c r="P21" s="31">
        <v>121.62699999999997</v>
      </c>
      <c r="Q21" s="149">
        <v>122.03999999999996</v>
      </c>
      <c r="R21" s="14"/>
      <c r="S21" s="1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14"/>
    </row>
    <row r="22" spans="3:32" s="3" customFormat="1" ht="15" customHeight="1" x14ac:dyDescent="0.2">
      <c r="C22" s="20"/>
      <c r="E22" s="31" t="s">
        <v>87</v>
      </c>
      <c r="F22" s="31" t="s">
        <v>87</v>
      </c>
      <c r="G22" s="31" t="s">
        <v>87</v>
      </c>
      <c r="H22" s="31" t="s">
        <v>87</v>
      </c>
      <c r="I22" s="31" t="s">
        <v>87</v>
      </c>
      <c r="J22" s="31" t="s">
        <v>87</v>
      </c>
      <c r="K22" s="31" t="s">
        <v>87</v>
      </c>
      <c r="L22" s="31" t="s">
        <v>87</v>
      </c>
      <c r="M22" s="31" t="s">
        <v>87</v>
      </c>
      <c r="N22" s="31" t="s">
        <v>87</v>
      </c>
      <c r="O22" s="31" t="s">
        <v>87</v>
      </c>
      <c r="P22" s="31" t="s">
        <v>87</v>
      </c>
      <c r="Q22" s="148" t="s">
        <v>87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3:32" s="2" customFormat="1" ht="30" customHeight="1" x14ac:dyDescent="0.2">
      <c r="C23" s="22"/>
      <c r="D23" s="40" t="s">
        <v>97</v>
      </c>
      <c r="E23" s="39">
        <f t="shared" ref="E23:Q23" si="3">SUM(E24:E34)</f>
        <v>1632.1349999999998</v>
      </c>
      <c r="F23" s="39">
        <f t="shared" si="3"/>
        <v>134.62299999999999</v>
      </c>
      <c r="G23" s="39">
        <f t="shared" si="3"/>
        <v>62.089000000000006</v>
      </c>
      <c r="H23" s="39">
        <f t="shared" si="3"/>
        <v>143.27500000000001</v>
      </c>
      <c r="I23" s="39">
        <f t="shared" si="3"/>
        <v>70.72</v>
      </c>
      <c r="J23" s="39">
        <f t="shared" si="3"/>
        <v>142.72999999999999</v>
      </c>
      <c r="K23" s="39">
        <f t="shared" si="3"/>
        <v>190.82599999999999</v>
      </c>
      <c r="L23" s="39">
        <f>SUM(L24:L34)</f>
        <v>208.81900000000002</v>
      </c>
      <c r="M23" s="39">
        <f t="shared" si="3"/>
        <v>207.34499999999997</v>
      </c>
      <c r="N23" s="39">
        <f t="shared" si="3"/>
        <v>90.831199999999995</v>
      </c>
      <c r="O23" s="39">
        <f t="shared" si="3"/>
        <v>140.03199999999995</v>
      </c>
      <c r="P23" s="39">
        <f t="shared" si="3"/>
        <v>101.434</v>
      </c>
      <c r="Q23" s="143">
        <f t="shared" si="3"/>
        <v>139.41079999999997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</row>
    <row r="24" spans="3:32" s="3" customFormat="1" ht="26.25" customHeight="1" x14ac:dyDescent="0.2">
      <c r="C24" s="20"/>
      <c r="D24" s="24" t="s">
        <v>98</v>
      </c>
      <c r="E24" s="31">
        <f t="shared" ref="E24:E34" si="4">SUM(F24:Q24)</f>
        <v>1443.4589999999998</v>
      </c>
      <c r="F24" s="28">
        <v>90.399999999999991</v>
      </c>
      <c r="G24" s="28">
        <v>51.39</v>
      </c>
      <c r="H24" s="28">
        <v>99.224999999999994</v>
      </c>
      <c r="I24" s="28">
        <v>57.319999999999993</v>
      </c>
      <c r="J24" s="28">
        <v>133.25</v>
      </c>
      <c r="K24" s="28">
        <v>179.47499999999999</v>
      </c>
      <c r="L24" s="28">
        <v>198.85500000000002</v>
      </c>
      <c r="M24" s="28">
        <v>198.14999999999998</v>
      </c>
      <c r="N24" s="28">
        <v>82.694999999999993</v>
      </c>
      <c r="O24" s="28">
        <v>127.38999999999997</v>
      </c>
      <c r="P24" s="28">
        <v>96.278999999999996</v>
      </c>
      <c r="Q24" s="150">
        <v>129.03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3:32" s="3" customFormat="1" ht="26.25" customHeight="1" x14ac:dyDescent="0.2">
      <c r="C25" s="20"/>
      <c r="D25" s="24" t="s">
        <v>101</v>
      </c>
      <c r="E25" s="31">
        <f t="shared" si="4"/>
        <v>64.649000000000001</v>
      </c>
      <c r="F25" s="31">
        <v>4.2199999999999989</v>
      </c>
      <c r="G25" s="31">
        <v>6.2700000000000005</v>
      </c>
      <c r="H25" s="31">
        <v>25.370000000000008</v>
      </c>
      <c r="I25" s="31">
        <v>4.5199999999999987</v>
      </c>
      <c r="J25" s="28">
        <v>4.7300000000000004</v>
      </c>
      <c r="K25" s="28">
        <v>4.17</v>
      </c>
      <c r="L25" s="28">
        <v>3.589</v>
      </c>
      <c r="M25" s="28">
        <v>1.7</v>
      </c>
      <c r="N25" s="28">
        <v>1.9</v>
      </c>
      <c r="O25" s="28">
        <v>6.9600000000000009</v>
      </c>
      <c r="P25" s="28">
        <v>0.17500000000000002</v>
      </c>
      <c r="Q25" s="150">
        <v>1.0450000000000002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3:32" s="3" customFormat="1" ht="26.25" customHeight="1" x14ac:dyDescent="0.2">
      <c r="C26" s="20"/>
      <c r="D26" s="24" t="s">
        <v>102</v>
      </c>
      <c r="E26" s="31">
        <f t="shared" si="4"/>
        <v>4.6100000000000003</v>
      </c>
      <c r="F26" s="31">
        <v>0.22500000000000001</v>
      </c>
      <c r="G26" s="31">
        <v>0.67000000000000015</v>
      </c>
      <c r="H26" s="31">
        <v>1.085</v>
      </c>
      <c r="I26" s="31">
        <v>0.35</v>
      </c>
      <c r="J26" s="31">
        <v>0.45000000000000007</v>
      </c>
      <c r="K26" s="31">
        <v>0.12</v>
      </c>
      <c r="L26" s="31">
        <v>0.24500000000000002</v>
      </c>
      <c r="M26" s="31">
        <v>0.41000000000000003</v>
      </c>
      <c r="N26" s="31">
        <v>0.55000000000000004</v>
      </c>
      <c r="O26" s="31">
        <v>0.40499999999999997</v>
      </c>
      <c r="P26" s="31">
        <v>0.1</v>
      </c>
      <c r="Q26" s="148" t="s">
        <v>87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2" s="3" customFormat="1" ht="26.25" customHeight="1" x14ac:dyDescent="0.2">
      <c r="C27" s="20"/>
      <c r="D27" s="24" t="s">
        <v>100</v>
      </c>
      <c r="E27" s="31">
        <f t="shared" si="4"/>
        <v>0.53500000000000003</v>
      </c>
      <c r="F27" s="31" t="s">
        <v>87</v>
      </c>
      <c r="G27" s="31" t="s">
        <v>87</v>
      </c>
      <c r="H27" s="31" t="s">
        <v>87</v>
      </c>
      <c r="I27" s="31" t="s">
        <v>87</v>
      </c>
      <c r="J27" s="31" t="s">
        <v>87</v>
      </c>
      <c r="K27" s="31" t="s">
        <v>87</v>
      </c>
      <c r="L27" s="31">
        <v>0.435</v>
      </c>
      <c r="M27" s="31" t="s">
        <v>87</v>
      </c>
      <c r="N27" s="31" t="s">
        <v>87</v>
      </c>
      <c r="O27" s="31" t="s">
        <v>87</v>
      </c>
      <c r="P27" s="31">
        <v>0.1</v>
      </c>
      <c r="Q27" s="148" t="s">
        <v>87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3:32" s="3" customFormat="1" ht="26.25" customHeight="1" x14ac:dyDescent="0.2">
      <c r="C28" s="20"/>
      <c r="D28" s="24" t="s">
        <v>99</v>
      </c>
      <c r="E28" s="31">
        <f t="shared" si="4"/>
        <v>56.558999999999997</v>
      </c>
      <c r="F28" s="31">
        <v>5.3679999999999994</v>
      </c>
      <c r="G28" s="31">
        <v>2.8689999999999993</v>
      </c>
      <c r="H28" s="31">
        <v>13.215000000000003</v>
      </c>
      <c r="I28" s="31">
        <v>6.4700000000000006</v>
      </c>
      <c r="J28" s="31">
        <v>1.7200000000000002</v>
      </c>
      <c r="K28" s="31">
        <v>4.7759999999999998</v>
      </c>
      <c r="L28" s="31">
        <v>3.6469999999999994</v>
      </c>
      <c r="M28" s="31">
        <v>5.4099999999999984</v>
      </c>
      <c r="N28" s="31">
        <v>2.8111999999999995</v>
      </c>
      <c r="O28" s="31">
        <v>2.871999999999999</v>
      </c>
      <c r="P28" s="31">
        <v>3.2049999999999992</v>
      </c>
      <c r="Q28" s="148">
        <v>4.1958000000000002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2" s="3" customFormat="1" ht="26.25" customHeight="1" x14ac:dyDescent="0.2">
      <c r="C29" s="20"/>
      <c r="D29" s="24" t="s">
        <v>118</v>
      </c>
      <c r="E29" s="31">
        <f t="shared" si="4"/>
        <v>17.38</v>
      </c>
      <c r="F29" s="28">
        <v>2.88</v>
      </c>
      <c r="G29" s="28">
        <v>0.60000000000000009</v>
      </c>
      <c r="H29" s="28">
        <v>2.65</v>
      </c>
      <c r="I29" s="28">
        <v>1.01</v>
      </c>
      <c r="J29" s="28">
        <v>2.12</v>
      </c>
      <c r="K29" s="28">
        <v>1.6950000000000001</v>
      </c>
      <c r="L29" s="28">
        <v>1.2450000000000001</v>
      </c>
      <c r="M29" s="28">
        <v>0.89999999999999991</v>
      </c>
      <c r="N29" s="28">
        <v>1.4000000000000001</v>
      </c>
      <c r="O29" s="28">
        <v>0.92500000000000004</v>
      </c>
      <c r="P29" s="31">
        <v>0.30499999999999999</v>
      </c>
      <c r="Q29" s="148">
        <v>1.6500000000000001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3:32" s="3" customFormat="1" ht="26.25" customHeight="1" x14ac:dyDescent="0.2">
      <c r="C30" s="20"/>
      <c r="D30" s="24" t="s">
        <v>103</v>
      </c>
      <c r="E30" s="31">
        <f t="shared" si="4"/>
        <v>11.754999999999999</v>
      </c>
      <c r="F30" s="31">
        <v>9.4499999999999993</v>
      </c>
      <c r="G30" s="31">
        <v>2.5000000000000001E-2</v>
      </c>
      <c r="H30" s="31">
        <v>1.28</v>
      </c>
      <c r="I30" s="31" t="s">
        <v>87</v>
      </c>
      <c r="J30" s="31" t="s">
        <v>87</v>
      </c>
      <c r="K30" s="31" t="s">
        <v>87</v>
      </c>
      <c r="L30" s="31" t="s">
        <v>87</v>
      </c>
      <c r="M30" s="31" t="s">
        <v>87</v>
      </c>
      <c r="N30" s="31" t="s">
        <v>87</v>
      </c>
      <c r="O30" s="31" t="s">
        <v>87</v>
      </c>
      <c r="P30" s="31" t="s">
        <v>87</v>
      </c>
      <c r="Q30" s="148">
        <v>1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3:32" s="3" customFormat="1" ht="26.25" customHeight="1" x14ac:dyDescent="0.2">
      <c r="C31" s="20"/>
      <c r="D31" s="24" t="s">
        <v>106</v>
      </c>
      <c r="E31" s="31">
        <f t="shared" si="4"/>
        <v>13.540000000000001</v>
      </c>
      <c r="F31" s="31">
        <v>10</v>
      </c>
      <c r="G31" s="31">
        <v>0.11</v>
      </c>
      <c r="H31" s="31">
        <v>0.39999999999999997</v>
      </c>
      <c r="I31" s="31">
        <v>0.43000000000000005</v>
      </c>
      <c r="J31" s="31">
        <v>0.25</v>
      </c>
      <c r="K31" s="31">
        <v>0.33</v>
      </c>
      <c r="L31" s="31">
        <v>0.22999999999999998</v>
      </c>
      <c r="M31" s="31">
        <v>0.27500000000000002</v>
      </c>
      <c r="N31" s="31">
        <v>0.11499999999999999</v>
      </c>
      <c r="O31" s="31">
        <v>0.19999999999999998</v>
      </c>
      <c r="P31" s="31">
        <v>0.4</v>
      </c>
      <c r="Q31" s="148">
        <v>0.8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3:32" s="3" customFormat="1" ht="26.25" customHeight="1" x14ac:dyDescent="0.2">
      <c r="C32" s="20"/>
      <c r="D32" s="24" t="s">
        <v>130</v>
      </c>
      <c r="E32" s="31">
        <f t="shared" si="4"/>
        <v>5.0400000000000009</v>
      </c>
      <c r="F32" s="31">
        <v>0.22999999999999998</v>
      </c>
      <c r="G32" s="31" t="s">
        <v>87</v>
      </c>
      <c r="H32" s="31" t="s">
        <v>87</v>
      </c>
      <c r="I32" s="31">
        <v>0.27</v>
      </c>
      <c r="J32" s="31">
        <v>0.21000000000000002</v>
      </c>
      <c r="K32" s="31">
        <v>0.22</v>
      </c>
      <c r="L32" s="31">
        <v>0.18</v>
      </c>
      <c r="M32" s="31">
        <v>0.38</v>
      </c>
      <c r="N32" s="31">
        <v>0.65500000000000014</v>
      </c>
      <c r="O32" s="31">
        <v>0.98500000000000021</v>
      </c>
      <c r="P32" s="31">
        <v>0.87000000000000011</v>
      </c>
      <c r="Q32" s="148">
        <v>1.0400000000000005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3:32" s="3" customFormat="1" ht="26.25" customHeight="1" x14ac:dyDescent="0.2">
      <c r="C33" s="20"/>
      <c r="D33" s="24" t="s">
        <v>105</v>
      </c>
      <c r="E33" s="31">
        <f t="shared" si="4"/>
        <v>6.165</v>
      </c>
      <c r="F33" s="31">
        <v>5.55</v>
      </c>
      <c r="G33" s="31" t="s">
        <v>87</v>
      </c>
      <c r="H33" s="31" t="s">
        <v>87</v>
      </c>
      <c r="I33" s="31" t="s">
        <v>87</v>
      </c>
      <c r="J33" s="31" t="s">
        <v>87</v>
      </c>
      <c r="K33" s="31">
        <v>0.04</v>
      </c>
      <c r="L33" s="31" t="s">
        <v>87</v>
      </c>
      <c r="M33" s="31" t="s">
        <v>87</v>
      </c>
      <c r="N33" s="31">
        <v>0.375</v>
      </c>
      <c r="O33" s="31" t="s">
        <v>87</v>
      </c>
      <c r="P33" s="31" t="s">
        <v>87</v>
      </c>
      <c r="Q33" s="148">
        <v>0.2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3:32" s="3" customFormat="1" ht="26.25" customHeight="1" x14ac:dyDescent="0.2">
      <c r="C34" s="20"/>
      <c r="D34" s="24" t="s">
        <v>109</v>
      </c>
      <c r="E34" s="31">
        <f t="shared" si="4"/>
        <v>8.4429999999999996</v>
      </c>
      <c r="F34" s="31">
        <v>6.3000000000000007</v>
      </c>
      <c r="G34" s="31">
        <v>0.155</v>
      </c>
      <c r="H34" s="31">
        <v>0.05</v>
      </c>
      <c r="I34" s="31">
        <v>0.35</v>
      </c>
      <c r="J34" s="31" t="s">
        <v>87</v>
      </c>
      <c r="K34" s="31" t="s">
        <v>87</v>
      </c>
      <c r="L34" s="31">
        <v>0.39300000000000002</v>
      </c>
      <c r="M34" s="31">
        <v>0.12</v>
      </c>
      <c r="N34" s="31">
        <v>0.32999999999999996</v>
      </c>
      <c r="O34" s="31">
        <v>0.29499999999999998</v>
      </c>
      <c r="P34" s="31" t="s">
        <v>87</v>
      </c>
      <c r="Q34" s="148">
        <v>0.45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3:32" s="3" customFormat="1" ht="15" customHeight="1" x14ac:dyDescent="0.2">
      <c r="C35" s="20"/>
      <c r="E35" s="31" t="s">
        <v>87</v>
      </c>
      <c r="F35" s="31" t="s">
        <v>87</v>
      </c>
      <c r="G35" s="31" t="s">
        <v>87</v>
      </c>
      <c r="H35" s="31" t="s">
        <v>87</v>
      </c>
      <c r="I35" s="31" t="s">
        <v>87</v>
      </c>
      <c r="J35" s="31" t="s">
        <v>87</v>
      </c>
      <c r="K35" s="31" t="s">
        <v>87</v>
      </c>
      <c r="L35" s="31" t="s">
        <v>87</v>
      </c>
      <c r="M35" s="31" t="s">
        <v>87</v>
      </c>
      <c r="N35" s="31" t="s">
        <v>87</v>
      </c>
      <c r="O35" s="31" t="s">
        <v>87</v>
      </c>
      <c r="P35" s="31" t="s">
        <v>87</v>
      </c>
      <c r="Q35" s="148" t="s">
        <v>87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3:32" s="2" customFormat="1" ht="30" customHeight="1" x14ac:dyDescent="0.2">
      <c r="C36" s="22"/>
      <c r="D36" s="40" t="s">
        <v>110</v>
      </c>
      <c r="E36" s="39">
        <f>E37+E38+E39</f>
        <v>53.20900000000001</v>
      </c>
      <c r="F36" s="39">
        <f t="shared" ref="F36:Q36" si="5">SUM(F37:F39)</f>
        <v>3.04</v>
      </c>
      <c r="G36" s="39">
        <f t="shared" si="5"/>
        <v>4.4800000000000004</v>
      </c>
      <c r="H36" s="39">
        <f t="shared" si="5"/>
        <v>9.9220000000000041</v>
      </c>
      <c r="I36" s="39">
        <f t="shared" si="5"/>
        <v>4.5999999999999996</v>
      </c>
      <c r="J36" s="39">
        <f t="shared" si="5"/>
        <v>3.7</v>
      </c>
      <c r="K36" s="39">
        <f t="shared" si="5"/>
        <v>1.9200000000000004</v>
      </c>
      <c r="L36" s="39">
        <f t="shared" si="5"/>
        <v>3.4670000000000005</v>
      </c>
      <c r="M36" s="39">
        <f>SUM(M37:M39)</f>
        <v>3.08</v>
      </c>
      <c r="N36" s="39">
        <f t="shared" si="5"/>
        <v>3.8400000000000003</v>
      </c>
      <c r="O36" s="39">
        <f t="shared" si="5"/>
        <v>4.6400000000000006</v>
      </c>
      <c r="P36" s="39">
        <f t="shared" si="5"/>
        <v>5.7500000000000018</v>
      </c>
      <c r="Q36" s="143">
        <f t="shared" si="5"/>
        <v>4.7699999999999996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</row>
    <row r="37" spans="3:32" s="3" customFormat="1" ht="27.75" customHeight="1" x14ac:dyDescent="0.2">
      <c r="C37" s="20"/>
      <c r="D37" s="25" t="s">
        <v>111</v>
      </c>
      <c r="E37" s="31">
        <f>SUM(F37:Q37)</f>
        <v>53.154000000000011</v>
      </c>
      <c r="F37" s="31">
        <v>3.04</v>
      </c>
      <c r="G37" s="31">
        <v>4.4800000000000004</v>
      </c>
      <c r="H37" s="31">
        <v>9.9220000000000041</v>
      </c>
      <c r="I37" s="31">
        <v>4.59</v>
      </c>
      <c r="J37" s="31">
        <v>3.7</v>
      </c>
      <c r="K37" s="31">
        <v>1.9200000000000004</v>
      </c>
      <c r="L37" s="31">
        <v>3.4220000000000006</v>
      </c>
      <c r="M37" s="31">
        <v>3.08</v>
      </c>
      <c r="N37" s="31">
        <v>3.8400000000000003</v>
      </c>
      <c r="O37" s="31">
        <v>4.6400000000000006</v>
      </c>
      <c r="P37" s="31">
        <v>5.7500000000000018</v>
      </c>
      <c r="Q37" s="148">
        <v>4.7699999999999996</v>
      </c>
      <c r="R37" s="14"/>
      <c r="S37" s="43"/>
      <c r="T37" s="43"/>
      <c r="U37" s="43"/>
      <c r="V37" s="43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3:32" s="3" customFormat="1" ht="27.75" customHeight="1" x14ac:dyDescent="0.2">
      <c r="C38" s="20"/>
      <c r="D38" s="170" t="s">
        <v>131</v>
      </c>
      <c r="E38" s="171">
        <f>SUM(F38:Q38)</f>
        <v>5.5E-2</v>
      </c>
      <c r="F38" s="171" t="s">
        <v>87</v>
      </c>
      <c r="G38" s="171" t="s">
        <v>87</v>
      </c>
      <c r="H38" s="171" t="s">
        <v>87</v>
      </c>
      <c r="I38" s="171">
        <v>0.01</v>
      </c>
      <c r="J38" s="171" t="s">
        <v>87</v>
      </c>
      <c r="K38" s="171" t="s">
        <v>87</v>
      </c>
      <c r="L38" s="171">
        <v>4.4999999999999998E-2</v>
      </c>
      <c r="M38" s="171" t="s">
        <v>87</v>
      </c>
      <c r="N38" s="171" t="s">
        <v>87</v>
      </c>
      <c r="O38" s="171" t="s">
        <v>87</v>
      </c>
      <c r="P38" s="171" t="s">
        <v>87</v>
      </c>
      <c r="Q38" s="172" t="s">
        <v>87</v>
      </c>
      <c r="R38" s="14"/>
      <c r="S38" s="43"/>
      <c r="T38" s="43"/>
      <c r="U38" s="43"/>
      <c r="V38" s="43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3:32" s="3" customFormat="1" ht="27.75" customHeight="1" x14ac:dyDescent="0.2">
      <c r="C39" s="20"/>
      <c r="D39" s="25" t="s">
        <v>125</v>
      </c>
      <c r="E39" s="31">
        <f>SUM(F39:Q39)</f>
        <v>0</v>
      </c>
      <c r="F39" s="31" t="s">
        <v>87</v>
      </c>
      <c r="G39" s="31" t="s">
        <v>87</v>
      </c>
      <c r="H39" s="31" t="s">
        <v>87</v>
      </c>
      <c r="I39" s="31" t="s">
        <v>87</v>
      </c>
      <c r="J39" s="31" t="s">
        <v>87</v>
      </c>
      <c r="K39" s="31" t="s">
        <v>87</v>
      </c>
      <c r="L39" s="31" t="s">
        <v>87</v>
      </c>
      <c r="M39" s="31" t="s">
        <v>87</v>
      </c>
      <c r="N39" s="31" t="s">
        <v>87</v>
      </c>
      <c r="O39" s="31" t="s">
        <v>87</v>
      </c>
      <c r="P39" s="31" t="s">
        <v>87</v>
      </c>
      <c r="Q39" s="148" t="s">
        <v>87</v>
      </c>
      <c r="R39" s="14"/>
      <c r="S39" s="43"/>
      <c r="T39" s="43"/>
      <c r="U39" s="43"/>
      <c r="V39" s="43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3:32" s="3" customFormat="1" ht="11.25" customHeight="1" x14ac:dyDescent="0.2">
      <c r="C40" s="2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7"/>
      <c r="R40" s="14"/>
      <c r="S40" s="43"/>
      <c r="T40" s="43"/>
      <c r="U40" s="43"/>
      <c r="V40" s="43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3:32" s="3" customFormat="1" ht="10.5" hidden="1" customHeight="1" x14ac:dyDescent="0.2">
      <c r="R41" s="14"/>
      <c r="S41" s="43"/>
      <c r="T41" s="43"/>
      <c r="U41" s="43"/>
      <c r="V41" s="43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3:32" s="8" customFormat="1" ht="14.25" customHeight="1" x14ac:dyDescent="0.2">
      <c r="D42" s="42" t="s">
        <v>132</v>
      </c>
      <c r="R42" s="35"/>
      <c r="S42" s="45"/>
      <c r="T42" s="45"/>
      <c r="U42" s="45"/>
      <c r="V42" s="4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3:32" s="3" customFormat="1" ht="14.25" customHeight="1" x14ac:dyDescent="0.2">
      <c r="C43" s="13"/>
      <c r="D43" s="66" t="s">
        <v>39</v>
      </c>
      <c r="R43" s="14"/>
      <c r="S43" s="43"/>
      <c r="T43" s="43"/>
      <c r="U43" s="43"/>
      <c r="V43" s="43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3:32" s="3" customFormat="1" ht="11.25" customHeight="1" x14ac:dyDescent="0.2">
      <c r="C44" s="13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R44" s="14"/>
      <c r="S44" s="43"/>
      <c r="T44" s="43"/>
      <c r="U44" s="43"/>
      <c r="V44" s="43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3:32" s="3" customFormat="1" ht="11.25" customHeight="1" x14ac:dyDescent="0.2">
      <c r="C45" s="13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R45" s="14"/>
      <c r="S45" s="43"/>
      <c r="T45" s="43"/>
      <c r="U45" s="43"/>
      <c r="V45" s="43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3:32" s="3" customFormat="1" ht="11.25" customHeight="1" x14ac:dyDescent="0.2">
      <c r="C46" s="13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R46" s="14"/>
      <c r="S46" s="43"/>
      <c r="T46" s="43"/>
      <c r="U46" s="43"/>
      <c r="V46" s="43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3:32" s="3" customFormat="1" ht="11.25" customHeight="1" x14ac:dyDescent="0.2">
      <c r="C47" s="1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R47" s="14"/>
      <c r="S47" s="43"/>
      <c r="T47" s="43"/>
      <c r="U47" s="43"/>
      <c r="V47" s="43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3:32" s="9" customFormat="1" ht="11.25" customHeight="1" x14ac:dyDescent="0.2">
      <c r="C48" s="11"/>
      <c r="J48" s="10"/>
      <c r="K48" s="10"/>
      <c r="L48" s="10"/>
      <c r="M48" s="10"/>
      <c r="N48" s="10"/>
      <c r="O48" s="10"/>
      <c r="P48" s="10"/>
      <c r="R48" s="14"/>
      <c r="S48" s="43"/>
      <c r="T48" s="43"/>
      <c r="U48" s="43"/>
      <c r="V48" s="43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4:32" s="3" customFormat="1" ht="11.25" customHeight="1" x14ac:dyDescent="0.2">
      <c r="D49" s="9"/>
      <c r="E49" s="9"/>
      <c r="F49" s="9"/>
      <c r="G49" s="14"/>
      <c r="R49" s="14"/>
      <c r="S49" s="43"/>
      <c r="T49" s="43"/>
      <c r="U49" s="43"/>
      <c r="V49" s="43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4:32" s="3" customFormat="1" ht="14.25" x14ac:dyDescent="0.2">
      <c r="D50" s="9"/>
      <c r="E50" s="9"/>
      <c r="F50" s="9"/>
      <c r="G50" s="14"/>
      <c r="R50" s="14"/>
      <c r="S50" s="9"/>
      <c r="T50" s="9"/>
      <c r="U50" s="9"/>
      <c r="V50" s="9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4:32" s="3" customFormat="1" ht="14.25" x14ac:dyDescent="0.2">
      <c r="D51" s="9"/>
      <c r="E51" s="9"/>
      <c r="F51" s="9"/>
      <c r="G51" s="14"/>
      <c r="R51" s="14"/>
      <c r="S51" s="9"/>
      <c r="T51" s="9"/>
      <c r="U51" s="9"/>
      <c r="V51" s="9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4:32" s="3" customFormat="1" ht="14.25" x14ac:dyDescent="0.2">
      <c r="D52" s="9" t="s">
        <v>84</v>
      </c>
      <c r="E52" s="9">
        <f>+E9</f>
        <v>14103.508999999998</v>
      </c>
      <c r="F52" s="9">
        <f>ROUND(E52/E$56*100,2)</f>
        <v>89.33</v>
      </c>
      <c r="G52" s="14"/>
      <c r="R52" s="14"/>
      <c r="S52" s="9"/>
      <c r="T52" s="9" t="s">
        <v>84</v>
      </c>
      <c r="U52" s="9">
        <f>+E9</f>
        <v>14103.508999999998</v>
      </c>
      <c r="V52" s="9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4:32" s="3" customFormat="1" ht="14.25" x14ac:dyDescent="0.2">
      <c r="D53" s="9" t="s">
        <v>97</v>
      </c>
      <c r="E53" s="9">
        <f>+E23</f>
        <v>1632.1349999999998</v>
      </c>
      <c r="F53" s="9">
        <f>ROUND(E53/E$56*100,2)</f>
        <v>10.34</v>
      </c>
      <c r="G53" s="14"/>
      <c r="R53" s="14"/>
      <c r="S53" s="9"/>
      <c r="T53" s="9" t="s">
        <v>97</v>
      </c>
      <c r="U53" s="9">
        <f>+E23</f>
        <v>1632.1349999999998</v>
      </c>
      <c r="V53" s="9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4:32" s="3" customFormat="1" ht="14.25" x14ac:dyDescent="0.2">
      <c r="D54" s="9" t="s">
        <v>115</v>
      </c>
      <c r="E54" s="9">
        <f>+E36</f>
        <v>53.20900000000001</v>
      </c>
      <c r="F54" s="9">
        <f>ROUND(E54/E$56*100,2)</f>
        <v>0.34</v>
      </c>
      <c r="G54" s="14"/>
      <c r="R54" s="14"/>
      <c r="S54" s="9"/>
      <c r="T54" s="9" t="s">
        <v>115</v>
      </c>
      <c r="U54" s="9">
        <f>+E36</f>
        <v>53.20900000000001</v>
      </c>
      <c r="V54" s="9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4:32" s="3" customFormat="1" ht="14.25" x14ac:dyDescent="0.2">
      <c r="D55" s="9" t="s">
        <v>121</v>
      </c>
      <c r="E55" s="9">
        <v>0</v>
      </c>
      <c r="F55" s="9">
        <f>ROUND(E55/E$56*100,2)</f>
        <v>0</v>
      </c>
      <c r="G55" s="14"/>
      <c r="R55" s="14"/>
      <c r="S55" s="9"/>
      <c r="T55" s="9"/>
      <c r="U55" s="9">
        <f>SUM(U52:U54)</f>
        <v>15788.852999999999</v>
      </c>
      <c r="V55" s="9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4:32" s="3" customFormat="1" ht="14.25" x14ac:dyDescent="0.2">
      <c r="D56" s="9"/>
      <c r="E56" s="9">
        <f>SUM(E52:E55)</f>
        <v>15788.852999999999</v>
      </c>
      <c r="F56" s="9"/>
      <c r="G56" s="14"/>
      <c r="R56" s="14"/>
      <c r="S56" s="9"/>
      <c r="T56" s="9"/>
      <c r="U56" s="9"/>
      <c r="V56" s="9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4:32" s="3" customFormat="1" ht="14.25" x14ac:dyDescent="0.2">
      <c r="D57" s="9"/>
      <c r="E57" s="9"/>
      <c r="F57" s="9"/>
      <c r="G57" s="14"/>
      <c r="R57" s="14"/>
      <c r="S57" s="9"/>
      <c r="T57" s="9"/>
      <c r="U57" s="9"/>
      <c r="V57" s="9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4:32" x14ac:dyDescent="0.2">
      <c r="D58" s="11"/>
      <c r="E58" s="11"/>
      <c r="F58" s="11"/>
      <c r="G58" s="15"/>
      <c r="R58" s="15"/>
      <c r="S58" s="44"/>
      <c r="T58" s="44"/>
      <c r="U58" s="44"/>
      <c r="V58" s="44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4:32" x14ac:dyDescent="0.2">
      <c r="D59" s="15"/>
      <c r="E59" s="15"/>
      <c r="F59" s="15"/>
      <c r="G59" s="15"/>
      <c r="R59" s="15"/>
      <c r="S59" s="44"/>
      <c r="T59" s="44"/>
      <c r="U59" s="44"/>
      <c r="V59" s="44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4:32" x14ac:dyDescent="0.2">
      <c r="D60" s="15"/>
      <c r="E60" s="15"/>
      <c r="F60" s="15"/>
      <c r="G60" s="15"/>
      <c r="R60" s="15"/>
      <c r="S60" s="44"/>
      <c r="T60" s="44"/>
      <c r="U60" s="44"/>
      <c r="V60" s="44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4:32" x14ac:dyDescent="0.2">
      <c r="R61" s="15"/>
      <c r="S61" s="44"/>
      <c r="T61" s="44"/>
      <c r="U61" s="44"/>
      <c r="V61" s="44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4:32" x14ac:dyDescent="0.2">
      <c r="R62" s="15"/>
      <c r="S62" s="44"/>
      <c r="T62" s="44"/>
      <c r="U62" s="44"/>
      <c r="V62" s="44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4:32" x14ac:dyDescent="0.2">
      <c r="R63" s="15"/>
      <c r="S63" s="44"/>
      <c r="T63" s="44"/>
      <c r="U63" s="44"/>
      <c r="V63" s="44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4:32" x14ac:dyDescent="0.2">
      <c r="R64" s="15"/>
      <c r="S64" s="44"/>
      <c r="T64" s="44"/>
      <c r="U64" s="44"/>
      <c r="V64" s="44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4:32" x14ac:dyDescent="0.2">
      <c r="R65" s="15"/>
      <c r="S65" s="44"/>
      <c r="T65" s="44"/>
      <c r="U65" s="44"/>
      <c r="V65" s="44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4:32" x14ac:dyDescent="0.2"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4:32" x14ac:dyDescent="0.2"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4:32" x14ac:dyDescent="0.2"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4:32" x14ac:dyDescent="0.2"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4:32" x14ac:dyDescent="0.2"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4:32" x14ac:dyDescent="0.2"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4:32" x14ac:dyDescent="0.2"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4:32" x14ac:dyDescent="0.2"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4:32" x14ac:dyDescent="0.2"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4:32" x14ac:dyDescent="0.2"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4:32" x14ac:dyDescent="0.2"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4:32" ht="14.25" x14ac:dyDescent="0.2">
      <c r="D77" s="42" t="s">
        <v>132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</sheetData>
  <mergeCells count="4">
    <mergeCell ref="C2:Q2"/>
    <mergeCell ref="C3:Q3"/>
    <mergeCell ref="C5:D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AF66"/>
  <sheetViews>
    <sheetView showGridLines="0" tabSelected="1" zoomScale="85" zoomScaleNormal="85" workbookViewId="0">
      <selection activeCell="T23" sqref="T23"/>
    </sheetView>
  </sheetViews>
  <sheetFormatPr baseColWidth="10" defaultColWidth="9.140625" defaultRowHeight="12.75" x14ac:dyDescent="0.2"/>
  <cols>
    <col min="1" max="1" width="2.28515625" style="13" customWidth="1"/>
    <col min="2" max="2" width="2.42578125" style="13" customWidth="1"/>
    <col min="3" max="3" width="0.85546875" style="13" customWidth="1"/>
    <col min="4" max="4" width="28.5703125" style="13" customWidth="1"/>
    <col min="5" max="5" width="18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20" width="9.140625" style="13"/>
    <col min="21" max="21" width="11.7109375" style="13" customWidth="1"/>
    <col min="22" max="16384" width="9.140625" style="13"/>
  </cols>
  <sheetData>
    <row r="1" spans="3:32" x14ac:dyDescent="0.2"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3:32" s="145" customFormat="1" ht="39" customHeight="1" x14ac:dyDescent="0.2">
      <c r="C2" s="196" t="s">
        <v>133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</row>
    <row r="3" spans="3:32" s="1" customFormat="1" ht="19.5" customHeight="1" x14ac:dyDescent="0.2">
      <c r="C3" s="187" t="s">
        <v>81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3:32" s="1" customFormat="1" ht="15.75" customHeight="1" x14ac:dyDescent="0.2"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3:32" s="2" customFormat="1" ht="38.25" customHeight="1" x14ac:dyDescent="0.2">
      <c r="C5" s="188" t="s">
        <v>82</v>
      </c>
      <c r="D5" s="193"/>
      <c r="E5" s="16" t="s">
        <v>3</v>
      </c>
      <c r="F5" s="16" t="s">
        <v>4</v>
      </c>
      <c r="G5" s="16" t="s">
        <v>5</v>
      </c>
      <c r="H5" s="16" t="s">
        <v>6</v>
      </c>
      <c r="I5" s="16" t="s">
        <v>83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6" t="s">
        <v>15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3:32" s="2" customFormat="1" ht="11.25" customHeight="1" x14ac:dyDescent="0.2">
      <c r="C6" s="17"/>
      <c r="Q6" s="18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3:32" s="2" customFormat="1" ht="15" customHeight="1" x14ac:dyDescent="0.2">
      <c r="C7" s="190" t="s">
        <v>3</v>
      </c>
      <c r="D7" s="191"/>
      <c r="E7" s="39">
        <f>E9</f>
        <v>931.38400000000001</v>
      </c>
      <c r="F7" s="39">
        <f t="shared" ref="F7:P7" si="0">F9</f>
        <v>47.834000000000003</v>
      </c>
      <c r="G7" s="39">
        <f t="shared" si="0"/>
        <v>35.759999999999991</v>
      </c>
      <c r="H7" s="39">
        <f t="shared" si="0"/>
        <v>36.737000000000009</v>
      </c>
      <c r="I7" s="39">
        <f t="shared" si="0"/>
        <v>43.634</v>
      </c>
      <c r="J7" s="39">
        <f t="shared" si="0"/>
        <v>83.23599999999999</v>
      </c>
      <c r="K7" s="39">
        <f t="shared" si="0"/>
        <v>102.52099999999999</v>
      </c>
      <c r="L7" s="39">
        <f t="shared" si="0"/>
        <v>123.29600000000001</v>
      </c>
      <c r="M7" s="39">
        <f t="shared" si="0"/>
        <v>101.64099999999999</v>
      </c>
      <c r="N7" s="39">
        <f t="shared" si="0"/>
        <v>91.029999999999987</v>
      </c>
      <c r="O7" s="39">
        <f t="shared" si="0"/>
        <v>106.95699999999998</v>
      </c>
      <c r="P7" s="39">
        <f t="shared" si="0"/>
        <v>85.254999999999995</v>
      </c>
      <c r="Q7" s="143">
        <f>Q9</f>
        <v>73.48299999999999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</row>
    <row r="8" spans="3:32" s="3" customFormat="1" ht="11.25" customHeight="1" x14ac:dyDescent="0.2">
      <c r="C8" s="2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14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3:32" s="2" customFormat="1" ht="30" customHeight="1" x14ac:dyDescent="0.2">
      <c r="C9" s="22"/>
      <c r="D9" s="40" t="s">
        <v>84</v>
      </c>
      <c r="E9" s="39">
        <f>SUM(E10:E27)</f>
        <v>931.38400000000001</v>
      </c>
      <c r="F9" s="39">
        <f t="shared" ref="F9:P9" si="1">SUM(F10:F27)</f>
        <v>47.834000000000003</v>
      </c>
      <c r="G9" s="39">
        <f t="shared" si="1"/>
        <v>35.759999999999991</v>
      </c>
      <c r="H9" s="39">
        <f t="shared" si="1"/>
        <v>36.737000000000009</v>
      </c>
      <c r="I9" s="39">
        <f t="shared" si="1"/>
        <v>43.634</v>
      </c>
      <c r="J9" s="39">
        <f t="shared" si="1"/>
        <v>83.23599999999999</v>
      </c>
      <c r="K9" s="39">
        <f t="shared" si="1"/>
        <v>102.52099999999999</v>
      </c>
      <c r="L9" s="39">
        <f>SUM(L10:L27)</f>
        <v>123.29600000000001</v>
      </c>
      <c r="M9" s="39">
        <f t="shared" si="1"/>
        <v>101.64099999999999</v>
      </c>
      <c r="N9" s="39">
        <f t="shared" si="1"/>
        <v>91.029999999999987</v>
      </c>
      <c r="O9" s="39">
        <f t="shared" si="1"/>
        <v>106.95699999999998</v>
      </c>
      <c r="P9" s="39">
        <f t="shared" si="1"/>
        <v>85.254999999999995</v>
      </c>
      <c r="Q9" s="143">
        <f>SUM(Q10:Q27)</f>
        <v>73.48299999999999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3:32" s="3" customFormat="1" ht="25.5" customHeight="1" x14ac:dyDescent="0.2">
      <c r="C10" s="20"/>
      <c r="D10" s="24" t="s">
        <v>134</v>
      </c>
      <c r="E10" s="31">
        <f>SUM(F10:Q10)</f>
        <v>91.290999999999997</v>
      </c>
      <c r="F10" s="31">
        <v>4.7199999999999989</v>
      </c>
      <c r="G10" s="31">
        <v>5.899</v>
      </c>
      <c r="H10" s="31">
        <v>7.1049999999999995</v>
      </c>
      <c r="I10" s="31">
        <v>6.1300000000000008</v>
      </c>
      <c r="J10" s="31">
        <v>7.4380000000000015</v>
      </c>
      <c r="K10" s="31">
        <v>5.6879999999999979</v>
      </c>
      <c r="L10" s="31">
        <v>7.6099999999999977</v>
      </c>
      <c r="M10" s="31">
        <v>6.2209999999999992</v>
      </c>
      <c r="N10" s="31">
        <v>11.887</v>
      </c>
      <c r="O10" s="31">
        <v>12.461999999999996</v>
      </c>
      <c r="P10" s="31">
        <v>8.7189999999999976</v>
      </c>
      <c r="Q10" s="148">
        <v>7.411999999999999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3:32" s="3" customFormat="1" ht="25.5" customHeight="1" x14ac:dyDescent="0.2">
      <c r="C11" s="20"/>
      <c r="D11" s="24" t="s">
        <v>135</v>
      </c>
      <c r="E11" s="31">
        <f t="shared" ref="E11:E26" si="2">SUM(F11:Q11)</f>
        <v>83.73599999999999</v>
      </c>
      <c r="F11" s="31">
        <v>1.728</v>
      </c>
      <c r="G11" s="31">
        <v>4.2190000000000003</v>
      </c>
      <c r="H11" s="31">
        <v>3.2539999999999996</v>
      </c>
      <c r="I11" s="31">
        <v>1.4260000000000004</v>
      </c>
      <c r="J11" s="31">
        <v>8.6</v>
      </c>
      <c r="K11" s="31">
        <v>11.410999999999996</v>
      </c>
      <c r="L11" s="31">
        <v>11.174999999999999</v>
      </c>
      <c r="M11" s="31">
        <v>7.7089999999999979</v>
      </c>
      <c r="N11" s="31">
        <v>8.4820000000000011</v>
      </c>
      <c r="O11" s="31">
        <v>13.377999999999997</v>
      </c>
      <c r="P11" s="31">
        <v>7.2940000000000005</v>
      </c>
      <c r="Q11" s="148">
        <v>5.0599999999999987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3:32" s="3" customFormat="1" ht="25.5" customHeight="1" x14ac:dyDescent="0.2">
      <c r="C12" s="20"/>
      <c r="D12" s="24" t="s">
        <v>136</v>
      </c>
      <c r="E12" s="31">
        <f t="shared" si="2"/>
        <v>61.873000000000005</v>
      </c>
      <c r="F12" s="31">
        <v>2.5800000000000005</v>
      </c>
      <c r="G12" s="31">
        <v>2.4850000000000008</v>
      </c>
      <c r="H12" s="31">
        <v>2.9060000000000015</v>
      </c>
      <c r="I12" s="31">
        <v>2.472</v>
      </c>
      <c r="J12" s="31">
        <v>4.0679999999999996</v>
      </c>
      <c r="K12" s="31">
        <v>5.5890000000000013</v>
      </c>
      <c r="L12" s="31">
        <v>8.2070000000000007</v>
      </c>
      <c r="M12" s="31">
        <v>9.4619999999999997</v>
      </c>
      <c r="N12" s="31">
        <v>3.5219999999999994</v>
      </c>
      <c r="O12" s="31">
        <v>7.2730000000000015</v>
      </c>
      <c r="P12" s="31">
        <v>8.7259999999999955</v>
      </c>
      <c r="Q12" s="148">
        <v>4.5829999999999993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3:32" s="3" customFormat="1" ht="25.5" customHeight="1" x14ac:dyDescent="0.2">
      <c r="C13" s="20"/>
      <c r="D13" s="24" t="s">
        <v>137</v>
      </c>
      <c r="E13" s="31">
        <f t="shared" si="2"/>
        <v>33.321999999999996</v>
      </c>
      <c r="F13" s="31">
        <v>3.0879999999999992</v>
      </c>
      <c r="G13" s="31">
        <v>1.0120000000000002</v>
      </c>
      <c r="H13" s="31">
        <v>1.8090000000000004</v>
      </c>
      <c r="I13" s="31">
        <v>3.2760000000000007</v>
      </c>
      <c r="J13" s="31">
        <v>3.2959999999999998</v>
      </c>
      <c r="K13" s="31">
        <v>3.1290000000000013</v>
      </c>
      <c r="L13" s="31">
        <v>3.2639999999999989</v>
      </c>
      <c r="M13" s="31">
        <v>3.2429999999999999</v>
      </c>
      <c r="N13" s="31">
        <v>3.126999999999998</v>
      </c>
      <c r="O13" s="31">
        <v>2.5799999999999996</v>
      </c>
      <c r="P13" s="31">
        <v>2.7040000000000011</v>
      </c>
      <c r="Q13" s="148">
        <v>2.7940000000000005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3:32" s="3" customFormat="1" ht="25.5" customHeight="1" x14ac:dyDescent="0.2">
      <c r="C14" s="20"/>
      <c r="D14" s="24" t="s">
        <v>138</v>
      </c>
      <c r="E14" s="31">
        <f t="shared" si="2"/>
        <v>49.17499999999999</v>
      </c>
      <c r="F14" s="31">
        <v>1.6920000000000004</v>
      </c>
      <c r="G14" s="31">
        <v>1.0340000000000005</v>
      </c>
      <c r="H14" s="31">
        <v>0.71100000000000041</v>
      </c>
      <c r="I14" s="31">
        <v>0.94400000000000039</v>
      </c>
      <c r="J14" s="31">
        <v>6.7520000000000016</v>
      </c>
      <c r="K14" s="31">
        <v>12.374999999999995</v>
      </c>
      <c r="L14" s="31">
        <v>9.3869999999999987</v>
      </c>
      <c r="M14" s="31">
        <v>5.8949999999999987</v>
      </c>
      <c r="N14" s="31">
        <v>5.5250000000000012</v>
      </c>
      <c r="O14" s="31">
        <v>2.9669999999999987</v>
      </c>
      <c r="P14" s="31">
        <v>1.3460000000000003</v>
      </c>
      <c r="Q14" s="148">
        <v>0.54700000000000004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3:32" s="3" customFormat="1" ht="25.5" customHeight="1" x14ac:dyDescent="0.2">
      <c r="C15" s="20"/>
      <c r="D15" s="24" t="s">
        <v>139</v>
      </c>
      <c r="E15" s="31">
        <f t="shared" si="2"/>
        <v>39.317999999999998</v>
      </c>
      <c r="F15" s="31">
        <v>0.39099999999999996</v>
      </c>
      <c r="G15" s="31">
        <v>0.19800000000000004</v>
      </c>
      <c r="H15" s="31">
        <v>0.214</v>
      </c>
      <c r="I15" s="31">
        <v>1.2629999999999999</v>
      </c>
      <c r="J15" s="31">
        <v>4.4379999999999988</v>
      </c>
      <c r="K15" s="31">
        <v>3.9070000000000009</v>
      </c>
      <c r="L15" s="31">
        <v>8.0409999999999986</v>
      </c>
      <c r="M15" s="31">
        <v>10.054999999999998</v>
      </c>
      <c r="N15" s="31">
        <v>7.3939999999999992</v>
      </c>
      <c r="O15" s="31">
        <v>1.3399999999999996</v>
      </c>
      <c r="P15" s="31">
        <v>1.5659999999999998</v>
      </c>
      <c r="Q15" s="148">
        <v>0.51100000000000023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3:32" s="3" customFormat="1" ht="25.5" customHeight="1" x14ac:dyDescent="0.2">
      <c r="C16" s="20"/>
      <c r="D16" s="24" t="s">
        <v>140</v>
      </c>
      <c r="E16" s="31">
        <f t="shared" si="2"/>
        <v>30.170000000000005</v>
      </c>
      <c r="F16" s="31">
        <v>2.6110000000000007</v>
      </c>
      <c r="G16" s="31">
        <v>2.9299999999999997</v>
      </c>
      <c r="H16" s="31">
        <v>1.9450000000000001</v>
      </c>
      <c r="I16" s="31">
        <v>2.1240000000000001</v>
      </c>
      <c r="J16" s="31">
        <v>2.7390000000000008</v>
      </c>
      <c r="K16" s="31">
        <v>2.1740000000000004</v>
      </c>
      <c r="L16" s="31">
        <v>2.2740000000000009</v>
      </c>
      <c r="M16" s="31">
        <v>2.14</v>
      </c>
      <c r="N16" s="31">
        <v>6.5710000000000015</v>
      </c>
      <c r="O16" s="31">
        <v>1.6120000000000001</v>
      </c>
      <c r="P16" s="31">
        <v>1.4840000000000004</v>
      </c>
      <c r="Q16" s="148">
        <v>1.5660000000000003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3:32" s="3" customFormat="1" ht="25.5" customHeight="1" x14ac:dyDescent="0.2">
      <c r="C17" s="20"/>
      <c r="D17" s="24" t="s">
        <v>141</v>
      </c>
      <c r="E17" s="31">
        <f t="shared" si="2"/>
        <v>40.819000000000003</v>
      </c>
      <c r="F17" s="31">
        <v>1.9970000000000003</v>
      </c>
      <c r="G17" s="31">
        <v>1.4660000000000002</v>
      </c>
      <c r="H17" s="31">
        <v>1.9100000000000004</v>
      </c>
      <c r="I17" s="31">
        <v>2.7010000000000001</v>
      </c>
      <c r="J17" s="31">
        <v>4.6869999999999994</v>
      </c>
      <c r="K17" s="31">
        <v>2.6610000000000005</v>
      </c>
      <c r="L17" s="31">
        <v>1.3920000000000003</v>
      </c>
      <c r="M17" s="31">
        <v>6.7640000000000011</v>
      </c>
      <c r="N17" s="31">
        <v>1.1670000000000003</v>
      </c>
      <c r="O17" s="31">
        <v>5.7669999999999995</v>
      </c>
      <c r="P17" s="31">
        <v>6.1949999999999994</v>
      </c>
      <c r="Q17" s="148">
        <v>4.1120000000000001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3:32" s="3" customFormat="1" ht="25.5" customHeight="1" x14ac:dyDescent="0.2">
      <c r="C18" s="20"/>
      <c r="D18" s="24" t="s">
        <v>142</v>
      </c>
      <c r="E18" s="31">
        <f t="shared" si="2"/>
        <v>35.863</v>
      </c>
      <c r="F18" s="31">
        <v>0.25499999999999995</v>
      </c>
      <c r="G18" s="31">
        <v>1.0260000000000005</v>
      </c>
      <c r="H18" s="31">
        <v>1.4750000000000003</v>
      </c>
      <c r="I18" s="31">
        <v>3.1720000000000002</v>
      </c>
      <c r="J18" s="31">
        <v>5.5589999999999993</v>
      </c>
      <c r="K18" s="31">
        <v>9.4620000000000015</v>
      </c>
      <c r="L18" s="31">
        <v>1.2440000000000002</v>
      </c>
      <c r="M18" s="31">
        <v>0.36100000000000015</v>
      </c>
      <c r="N18" s="31">
        <v>1.4849999999999999</v>
      </c>
      <c r="O18" s="31">
        <v>5.160000000000001</v>
      </c>
      <c r="P18" s="31">
        <v>1.1199999999999997</v>
      </c>
      <c r="Q18" s="148">
        <v>5.5439999999999996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3:32" s="3" customFormat="1" ht="25.5" customHeight="1" x14ac:dyDescent="0.2">
      <c r="C19" s="20"/>
      <c r="D19" s="24" t="s">
        <v>143</v>
      </c>
      <c r="E19" s="31">
        <f t="shared" si="2"/>
        <v>27.473000000000006</v>
      </c>
      <c r="F19" s="31">
        <v>1.9980000000000004</v>
      </c>
      <c r="G19" s="31">
        <v>1.157</v>
      </c>
      <c r="H19" s="31">
        <v>0.99300000000000066</v>
      </c>
      <c r="I19" s="31">
        <v>0.75700000000000012</v>
      </c>
      <c r="J19" s="31">
        <v>0.21800000000000003</v>
      </c>
      <c r="K19" s="31">
        <v>4.762999999999999</v>
      </c>
      <c r="L19" s="31">
        <v>8.8890000000000047</v>
      </c>
      <c r="M19" s="31">
        <v>4.6310000000000011</v>
      </c>
      <c r="N19" s="31">
        <v>2.3659999999999983</v>
      </c>
      <c r="O19" s="31">
        <v>0.60800000000000021</v>
      </c>
      <c r="P19" s="31">
        <v>0.50800000000000012</v>
      </c>
      <c r="Q19" s="148">
        <v>0.5850000000000003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3:32" s="3" customFormat="1" ht="25.5" customHeight="1" x14ac:dyDescent="0.2">
      <c r="C20" s="20"/>
      <c r="D20" s="24" t="s">
        <v>144</v>
      </c>
      <c r="E20" s="31">
        <f t="shared" si="2"/>
        <v>20.547000000000001</v>
      </c>
      <c r="F20" s="31">
        <v>0.6160000000000001</v>
      </c>
      <c r="G20" s="31">
        <v>0.39600000000000002</v>
      </c>
      <c r="H20" s="31">
        <v>0.52700000000000025</v>
      </c>
      <c r="I20" s="31">
        <v>0.72900000000000031</v>
      </c>
      <c r="J20" s="31">
        <v>2.5469999999999997</v>
      </c>
      <c r="K20" s="31">
        <v>3.4290000000000003</v>
      </c>
      <c r="L20" s="31">
        <v>6.3279999999999976</v>
      </c>
      <c r="M20" s="31">
        <v>2.7190000000000003</v>
      </c>
      <c r="N20" s="31">
        <v>0.62</v>
      </c>
      <c r="O20" s="31">
        <v>0.66400000000000026</v>
      </c>
      <c r="P20" s="31">
        <v>1.0380000000000005</v>
      </c>
      <c r="Q20" s="148">
        <v>0.93400000000000027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3:32" s="3" customFormat="1" ht="25.5" customHeight="1" x14ac:dyDescent="0.2">
      <c r="C21" s="20"/>
      <c r="D21" s="24" t="s">
        <v>145</v>
      </c>
      <c r="E21" s="31">
        <f t="shared" si="2"/>
        <v>52.617999999999995</v>
      </c>
      <c r="F21" s="31">
        <v>2.089</v>
      </c>
      <c r="G21" s="31">
        <v>2.5169999999999981</v>
      </c>
      <c r="H21" s="31">
        <v>2.0390000000000006</v>
      </c>
      <c r="I21" s="31">
        <v>1.8069999999999997</v>
      </c>
      <c r="J21" s="31">
        <v>2.8989999999999991</v>
      </c>
      <c r="K21" s="31">
        <v>3.9449999999999998</v>
      </c>
      <c r="L21" s="31">
        <v>7.1560000000000015</v>
      </c>
      <c r="M21" s="31">
        <v>4.5030000000000001</v>
      </c>
      <c r="N21" s="31">
        <v>6.3159999999999989</v>
      </c>
      <c r="O21" s="31">
        <v>9.3360000000000003</v>
      </c>
      <c r="P21" s="31">
        <v>5.0409999999999995</v>
      </c>
      <c r="Q21" s="148">
        <v>4.9699999999999989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3:32" s="3" customFormat="1" ht="25.5" customHeight="1" x14ac:dyDescent="0.2">
      <c r="C22" s="20"/>
      <c r="D22" s="24" t="s">
        <v>146</v>
      </c>
      <c r="E22" s="31">
        <f t="shared" si="2"/>
        <v>8.6920000000000002</v>
      </c>
      <c r="F22" s="31" t="s">
        <v>87</v>
      </c>
      <c r="G22" s="31">
        <v>0.28800000000000003</v>
      </c>
      <c r="H22" s="31">
        <v>0.43000000000000016</v>
      </c>
      <c r="I22" s="31">
        <v>0.67300000000000026</v>
      </c>
      <c r="J22" s="31">
        <v>0.57200000000000029</v>
      </c>
      <c r="K22" s="31">
        <v>0.46000000000000019</v>
      </c>
      <c r="L22" s="31">
        <v>0.31900000000000006</v>
      </c>
      <c r="M22" s="31">
        <v>0.19799999999999995</v>
      </c>
      <c r="N22" s="31">
        <v>0.247</v>
      </c>
      <c r="O22" s="31">
        <v>7.9000000000000001E-2</v>
      </c>
      <c r="P22" s="31">
        <v>4.3449999999999998</v>
      </c>
      <c r="Q22" s="148">
        <v>1.081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3:32" s="3" customFormat="1" ht="25.5" customHeight="1" x14ac:dyDescent="0.2">
      <c r="C23" s="20"/>
      <c r="D23" s="24" t="s">
        <v>147</v>
      </c>
      <c r="E23" s="31">
        <f t="shared" si="2"/>
        <v>2.4260000000000006</v>
      </c>
      <c r="F23" s="31" t="s">
        <v>87</v>
      </c>
      <c r="G23" s="31" t="s">
        <v>87</v>
      </c>
      <c r="H23" s="31">
        <v>0.249</v>
      </c>
      <c r="I23" s="31">
        <v>0.24199999999999997</v>
      </c>
      <c r="J23" s="31">
        <v>0.27100000000000007</v>
      </c>
      <c r="K23" s="31">
        <v>0.19800000000000004</v>
      </c>
      <c r="L23" s="31">
        <v>0.18100000000000005</v>
      </c>
      <c r="M23" s="31">
        <v>0.24500000000000011</v>
      </c>
      <c r="N23" s="31">
        <v>0.32300000000000012</v>
      </c>
      <c r="O23" s="31">
        <v>0.35500000000000015</v>
      </c>
      <c r="P23" s="31">
        <v>0.3620000000000001</v>
      </c>
      <c r="Q23" s="148" t="s">
        <v>87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3:32" s="3" customFormat="1" ht="25.5" customHeight="1" x14ac:dyDescent="0.2">
      <c r="C24" s="20"/>
      <c r="D24" s="24" t="s">
        <v>148</v>
      </c>
      <c r="E24" s="31">
        <f t="shared" si="2"/>
        <v>22.449000000000002</v>
      </c>
      <c r="F24" s="31" t="s">
        <v>87</v>
      </c>
      <c r="G24" s="31">
        <v>0.14299999999999999</v>
      </c>
      <c r="H24" s="31">
        <v>0.222</v>
      </c>
      <c r="I24" s="31">
        <v>0.29700000000000004</v>
      </c>
      <c r="J24" s="31">
        <v>1.78</v>
      </c>
      <c r="K24" s="31" t="s">
        <v>87</v>
      </c>
      <c r="L24" s="31">
        <v>7.6590000000000016</v>
      </c>
      <c r="M24" s="31">
        <v>3.0470000000000002</v>
      </c>
      <c r="N24" s="31">
        <v>5.5129999999999999</v>
      </c>
      <c r="O24" s="31">
        <v>0.45899999999999996</v>
      </c>
      <c r="P24" s="31">
        <v>3.3290000000000002</v>
      </c>
      <c r="Q24" s="148" t="s">
        <v>87</v>
      </c>
      <c r="R24" s="14"/>
      <c r="S24" s="1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14"/>
    </row>
    <row r="25" spans="3:32" s="3" customFormat="1" ht="25.5" customHeight="1" x14ac:dyDescent="0.2">
      <c r="C25" s="20"/>
      <c r="D25" s="24" t="s">
        <v>149</v>
      </c>
      <c r="E25" s="31">
        <f t="shared" si="2"/>
        <v>27.292000000000005</v>
      </c>
      <c r="F25" s="31">
        <v>12.415000000000003</v>
      </c>
      <c r="G25" s="31">
        <v>2.4339999999999993</v>
      </c>
      <c r="H25" s="31">
        <v>0.37400000000000005</v>
      </c>
      <c r="I25" s="31">
        <v>3.3449999999999998</v>
      </c>
      <c r="J25" s="31">
        <v>0.39100000000000013</v>
      </c>
      <c r="K25" s="31" t="s">
        <v>87</v>
      </c>
      <c r="L25" s="31">
        <v>1.75</v>
      </c>
      <c r="M25" s="31">
        <v>1.9320000000000004</v>
      </c>
      <c r="N25" s="31" t="s">
        <v>87</v>
      </c>
      <c r="O25" s="31">
        <v>6.6000000000000003E-2</v>
      </c>
      <c r="P25" s="31">
        <v>2.9330000000000003</v>
      </c>
      <c r="Q25" s="149">
        <v>1.6519999999999995</v>
      </c>
      <c r="R25" s="14"/>
      <c r="S25" s="1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14"/>
    </row>
    <row r="26" spans="3:32" s="3" customFormat="1" ht="25.5" customHeight="1" x14ac:dyDescent="0.2">
      <c r="C26" s="20"/>
      <c r="D26" s="24" t="s">
        <v>150</v>
      </c>
      <c r="E26" s="31">
        <f t="shared" si="2"/>
        <v>43.826000000000001</v>
      </c>
      <c r="F26" s="31">
        <v>1.0109999999999999</v>
      </c>
      <c r="G26" s="31">
        <v>0.80500000000000016</v>
      </c>
      <c r="H26" s="31">
        <v>9.0000000000000011E-2</v>
      </c>
      <c r="I26" s="31">
        <v>0.71899999999999986</v>
      </c>
      <c r="J26" s="31">
        <v>0.96899999999999997</v>
      </c>
      <c r="K26" s="31">
        <v>9.2469999999999999</v>
      </c>
      <c r="L26" s="31">
        <v>8.5299999999999994</v>
      </c>
      <c r="M26" s="31">
        <v>1.36</v>
      </c>
      <c r="N26" s="31">
        <v>6.625</v>
      </c>
      <c r="O26" s="31">
        <v>8.6590000000000025</v>
      </c>
      <c r="P26" s="31">
        <v>0.93699999999999994</v>
      </c>
      <c r="Q26" s="149">
        <v>4.8740000000000006</v>
      </c>
      <c r="R26" s="14"/>
      <c r="S26" s="1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14"/>
    </row>
    <row r="27" spans="3:32" s="3" customFormat="1" ht="25.5" customHeight="1" x14ac:dyDescent="0.2">
      <c r="C27" s="20"/>
      <c r="D27" s="24" t="s">
        <v>96</v>
      </c>
      <c r="E27" s="31">
        <f>SUM(F27:Q27)</f>
        <v>260.49399999999997</v>
      </c>
      <c r="F27" s="31">
        <v>10.643000000000002</v>
      </c>
      <c r="G27" s="31">
        <v>7.7509999999999879</v>
      </c>
      <c r="H27" s="31">
        <v>10.483999999999998</v>
      </c>
      <c r="I27" s="31">
        <v>11.556999999999993</v>
      </c>
      <c r="J27" s="31">
        <v>26.011999999999979</v>
      </c>
      <c r="K27" s="31">
        <v>24.083000000000016</v>
      </c>
      <c r="L27" s="31">
        <v>29.889999999999997</v>
      </c>
      <c r="M27" s="31">
        <v>31.155999999999988</v>
      </c>
      <c r="N27" s="31">
        <v>19.860000000000003</v>
      </c>
      <c r="O27" s="31">
        <v>34.191999999999979</v>
      </c>
      <c r="P27" s="31">
        <v>27.607999999999997</v>
      </c>
      <c r="Q27" s="148">
        <v>27.257999999999992</v>
      </c>
      <c r="R27" s="14"/>
      <c r="S27" s="1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14"/>
    </row>
    <row r="28" spans="3:32" s="3" customFormat="1" ht="15" customHeight="1" x14ac:dyDescent="0.2">
      <c r="C28" s="2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148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2" s="3" customFormat="1" ht="10.5" customHeight="1" x14ac:dyDescent="0.2">
      <c r="C29" s="2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7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3:32" s="3" customFormat="1" ht="4.5" hidden="1" customHeight="1" x14ac:dyDescent="0.2"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3:32" s="8" customFormat="1" ht="14.25" customHeight="1" x14ac:dyDescent="0.2">
      <c r="D31" s="42" t="s">
        <v>151</v>
      </c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</row>
    <row r="32" spans="3:32" s="3" customFormat="1" ht="13.5" customHeight="1" x14ac:dyDescent="0.2">
      <c r="C32" s="13"/>
      <c r="D32" s="66" t="s">
        <v>39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3:32" s="3" customFormat="1" ht="11.25" customHeight="1" x14ac:dyDescent="0.2">
      <c r="C33" s="1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3:32" s="3" customFormat="1" ht="11.25" customHeight="1" x14ac:dyDescent="0.2">
      <c r="C34" s="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3:32" s="3" customFormat="1" ht="11.25" customHeight="1" x14ac:dyDescent="0.2">
      <c r="C35" s="13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3:32" s="3" customFormat="1" ht="11.25" customHeight="1" x14ac:dyDescent="0.2">
      <c r="C36" s="1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3:32" s="9" customFormat="1" ht="11.25" customHeight="1" x14ac:dyDescent="0.2">
      <c r="C37" s="11"/>
      <c r="J37" s="10"/>
      <c r="K37" s="10"/>
      <c r="L37" s="10"/>
      <c r="M37" s="10"/>
      <c r="N37" s="10"/>
      <c r="O37" s="10"/>
      <c r="P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3:32" s="3" customFormat="1" ht="11.25" customHeight="1" x14ac:dyDescent="0.2"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3:32" s="3" customFormat="1" ht="14.25" x14ac:dyDescent="0.2"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3:32" s="3" customFormat="1" ht="14.25" x14ac:dyDescent="0.2">
      <c r="D40" s="9"/>
      <c r="E40" s="9"/>
      <c r="F40" s="9"/>
      <c r="G40" s="9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3:32" s="3" customFormat="1" ht="14.25" x14ac:dyDescent="0.2">
      <c r="D41" s="9"/>
      <c r="E41" s="9"/>
      <c r="F41" s="9"/>
      <c r="G41" s="9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3:32" s="3" customFormat="1" ht="14.25" x14ac:dyDescent="0.2">
      <c r="D42" s="9"/>
      <c r="E42" s="9"/>
      <c r="F42" s="9"/>
      <c r="G42" s="9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3:32" s="3" customFormat="1" ht="14.25" x14ac:dyDescent="0.2">
      <c r="D43" s="9"/>
      <c r="E43" s="9"/>
      <c r="F43" s="9"/>
      <c r="G43" s="9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3:32" s="3" customFormat="1" ht="14.25" x14ac:dyDescent="0.2">
      <c r="D44" s="9"/>
      <c r="E44" s="9"/>
      <c r="F44" s="9"/>
      <c r="G44" s="9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3:32" s="3" customFormat="1" ht="14.25" x14ac:dyDescent="0.2">
      <c r="D45" s="9"/>
      <c r="E45" s="9"/>
      <c r="F45" s="9"/>
      <c r="G45" s="9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3:32" s="3" customFormat="1" ht="14.25" x14ac:dyDescent="0.2">
      <c r="D46" s="14"/>
      <c r="E46" s="14"/>
      <c r="F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3:32" x14ac:dyDescent="0.2">
      <c r="D47" s="15"/>
      <c r="E47" s="15"/>
      <c r="F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3:32" x14ac:dyDescent="0.2"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8:32" x14ac:dyDescent="0.2"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8:32" x14ac:dyDescent="0.2"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8:32" x14ac:dyDescent="0.2"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8:32" x14ac:dyDescent="0.2"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8:32" x14ac:dyDescent="0.2"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8:32" x14ac:dyDescent="0.2"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8:32" x14ac:dyDescent="0.2"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8:32" x14ac:dyDescent="0.2"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8:32" x14ac:dyDescent="0.2"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8:32" x14ac:dyDescent="0.2"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8:32" x14ac:dyDescent="0.2"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8:32" x14ac:dyDescent="0.2"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8:32" x14ac:dyDescent="0.2"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8:32" x14ac:dyDescent="0.2"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8:32" x14ac:dyDescent="0.2"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8:32" x14ac:dyDescent="0.2"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8:32" x14ac:dyDescent="0.2"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8:32" x14ac:dyDescent="0.2"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</sheetData>
  <mergeCells count="4">
    <mergeCell ref="C2:Q2"/>
    <mergeCell ref="C3:Q3"/>
    <mergeCell ref="C5:D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A0ECF-5A33-49D5-B1C7-5C71D5CAA050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customXml/itemProps2.xml><?xml version="1.0" encoding="utf-8"?>
<ds:datastoreItem xmlns:ds="http://schemas.openxmlformats.org/officeDocument/2006/customXml" ds:itemID="{63909B5F-C7FC-4FAC-9F7A-601B3ADF0C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A9E07A-E660-435F-BA67-DB5F6007F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Ventas</vt:lpstr>
      <vt:lpstr>Precios Promedio</vt:lpstr>
      <vt:lpstr>MMP Ventanilla</vt:lpstr>
      <vt:lpstr>MMP Villa Maria</vt:lpstr>
      <vt:lpstr>MM Norte</vt:lpstr>
      <vt:lpstr>MM Sur</vt:lpstr>
      <vt:lpstr>MM Selva</vt:lpstr>
      <vt:lpstr>'MM Norte'!Área_de_impresión</vt:lpstr>
      <vt:lpstr>'MM Selva'!Área_de_impresión</vt:lpstr>
      <vt:lpstr>'MM Sur'!Área_de_impresión</vt:lpstr>
      <vt:lpstr>'MMP Ventanilla'!Área_de_impresión</vt:lpstr>
      <vt:lpstr>'MMP Villa Maria'!Área_de_impresión</vt:lpstr>
      <vt:lpstr>'Precios Promedio'!Print_Area</vt:lpstr>
      <vt:lpstr>Ventas!Print_Area</vt:lpstr>
    </vt:vector>
  </TitlesOfParts>
  <Manager/>
  <Company>Ministerio de Pesqueria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General de Estadistica e Informatica</dc:creator>
  <cp:keywords/>
  <dc:description/>
  <cp:lastModifiedBy>Karin Lissett Montoya Javes</cp:lastModifiedBy>
  <cp:revision/>
  <dcterms:created xsi:type="dcterms:W3CDTF">2004-02-23T20:05:54Z</dcterms:created>
  <dcterms:modified xsi:type="dcterms:W3CDTF">2023-05-26T14:51:27Z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  <property fmtid="{D5CDD505-2E9C-101B-9397-08002B2CF9AE}" pid="3" name="MediaServiceImageTags">
    <vt:lpwstr/>
  </property>
</Properties>
</file>